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SO 99" sheetId="2" r:id="rId2"/>
    <sheet name="SO 01-04-02" sheetId="3" r:id="rId3"/>
    <sheet name="SO 03-15-02" sheetId="4" r:id="rId4"/>
    <sheet name="SO 03-16-01" sheetId="5" r:id="rId5"/>
    <sheet name="SO 03-18-02" sheetId="6" r:id="rId6"/>
    <sheet name="SO 04-24-01" sheetId="7" r:id="rId7"/>
    <sheet name="SO 04-26-01" sheetId="8" r:id="rId8"/>
    <sheet name="SO 05-28-02" sheetId="9" r:id="rId9"/>
    <sheet name="SO 05-30-01" sheetId="10" r:id="rId10"/>
    <sheet name="SO 05-31-01" sheetId="11" r:id="rId11"/>
    <sheet name="SO 05-32-01" sheetId="12" r:id="rId12"/>
  </sheets>
  <definedNames/>
  <calcPr/>
  <webPublishing/>
</workbook>
</file>

<file path=xl/sharedStrings.xml><?xml version="1.0" encoding="utf-8"?>
<sst xmlns="http://schemas.openxmlformats.org/spreadsheetml/2006/main" count="7448" uniqueCount="796">
  <si>
    <t>Aspe</t>
  </si>
  <si>
    <t>Rekapitulace ceny</t>
  </si>
  <si>
    <t>S631600207-zm01</t>
  </si>
  <si>
    <t>Zvýšení stability skalních masivů na trati Strakonice – Volary, 1. stavba</t>
  </si>
  <si>
    <t>ZŘ</t>
  </si>
  <si>
    <t>20200715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</si>
  <si>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</si>
  <si>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</si>
  <si>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</si>
  <si>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</si>
  <si>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</si>
  <si>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</si>
  <si>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</si>
  <si>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</si>
  <si>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</si>
  <si>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</si>
  <si>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99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</si>
  <si>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</si>
  <si>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</si>
  <si>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</si>
  <si>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</si>
  <si>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</si>
  <si>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</si>
  <si>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</si>
  <si>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</si>
  <si>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</si>
  <si>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</si>
  <si>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</si>
  <si>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</si>
  <si>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</si>
  <si>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</si>
  <si>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</si>
  <si>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</si>
  <si>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</si>
  <si>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</si>
  <si>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</si>
  <si>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</si>
  <si>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</si>
  <si>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</si>
  <si>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</si>
  <si>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</si>
  <si>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</si>
  <si>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</si>
  <si>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</si>
  <si>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</si>
  <si>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99</t>
  </si>
  <si>
    <t>SD</t>
  </si>
  <si>
    <t>1</t>
  </si>
  <si>
    <t>Všeobecná činnost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</si>
  <si>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</si>
  <si>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</si>
  <si>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</si>
  <si>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</si>
  <si>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</si>
  <si>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</si>
  <si>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</si>
  <si>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</si>
  <si>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</si>
  <si>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ZTP, zpracováno pro celou stavbu jako celek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</si>
  <si>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</si>
  <si>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</si>
  <si>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</si>
  <si>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</si>
  <si>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</si>
  <si>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</si>
  <si>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</si>
  <si>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</si>
  <si>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</si>
  <si>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</si>
  <si>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4</t>
  </si>
  <si>
    <t>VSEOB004</t>
  </si>
  <si>
    <t>Průzkumné, geodetické a projektové práce při provádění stavby</t>
  </si>
  <si>
    <t>BOD</t>
  </si>
  <si>
    <t>odborný odhad na základě projektové dokumentace - výteční stavby a stavebních konstrukcí</t>
  </si>
  <si>
    <t>Vytýčení obvodu stavby, hranic pozemků, vytýčení polohy kabelů, vytýčení plochy trvalých sanačních opatření a ostatních nezbytných geodetických prací přímo souvisejících s provedením stavby. Protokolární vytýčení stavby v JSTK, zápis oprávněného geodeta do SD stavby.</t>
  </si>
  <si>
    <t>5</t>
  </si>
  <si>
    <t>VSEOB005</t>
  </si>
  <si>
    <t>Průzkumné, geodetické a projektové práce dokumentace stavby (výkresová a textová) pro provádění stavby</t>
  </si>
  <si>
    <t>SOUB</t>
  </si>
  <si>
    <t>zpracováno pro daný stavební SO v počtu 4 paré, potvrzené autorizovaným geotechnikem a odsouhlasené projektantem stavby - AD</t>
  </si>
  <si>
    <t>Zpracování dílči realizační dokumentace stavby, která stanoví jasné technologické postupy zhotovitele dle podmínek zadávací dokumetace a projektové dokumentace, specifikuje použité materiály a stanoví harmonogram prací, postupy zemních prací a přesunů hmot, stanoví rozsah a množství kontrolních zkoušek a specifikuje zdoje materiálu a detailní řešení některých konstrukcí ve stavu po provedení očištění svahu  - po provedení prací souboru 01, 02 a 03.</t>
  </si>
  <si>
    <t>6</t>
  </si>
  <si>
    <t>VSEOB006</t>
  </si>
  <si>
    <t>Hlavní tituly průvodních činností a nákladů inženýrská činnost dozory</t>
  </si>
  <si>
    <t>HOD</t>
  </si>
  <si>
    <t>odborný odhad dle rozsahu stavby a charakteru stavby</t>
  </si>
  <si>
    <t>Činnost zhotovitele během realizace stavby, zajištění vstupů, zajištění koordinace s dotčenými orgány, výtýčení sítí, geotechnik stavby, zajištění místa kontrolních staveb, kontrolní činnost,zajištění stavby, dokumentace stavby a dokladová část</t>
  </si>
  <si>
    <t>7</t>
  </si>
  <si>
    <t>VSEOB007</t>
  </si>
  <si>
    <t>Nájmy hrazené zhotovitelem stavby</t>
  </si>
  <si>
    <t>M2</t>
  </si>
  <si>
    <t>předpoklad na základě místních podmínek a nezbytných požadavků na zařízení staveniště v žst. Strunkovice nad Volyňkou, Bohumilice v Čechách, Vimperk</t>
  </si>
  <si>
    <t>Pronájem ploch potřebných pro zařízení stavby, skladovací plochy, mezideponii po celou dobu stavby. V položce není obsaženo oplocení staveniště, ochrana a úklid. Tyto náklady musí zhotovitel zahrnout co celové kalkulace stavby dle místních podmínek a povahy stavby.</t>
  </si>
  <si>
    <t>8</t>
  </si>
  <si>
    <t>VSEOB008</t>
  </si>
  <si>
    <t>Osvědčení o shodě notifikovanou osobou</t>
  </si>
  <si>
    <t>Zajištění vydání osvědčení o shodě notifikovanou osobou</t>
  </si>
  <si>
    <t>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</si>
  <si>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</si>
  <si>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9</t>
  </si>
  <si>
    <t>VSEOB009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</si>
  <si>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</si>
  <si>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</si>
  <si>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</si>
  <si>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E.1.1.2</t>
  </si>
  <si>
    <t>Železniční spodek</t>
  </si>
  <si>
    <t xml:space="preserve">  SO 01-04-02</t>
  </si>
  <si>
    <t>Sanace skal v km  4,250 – 4,480 – Přední Zborovice</t>
  </si>
  <si>
    <t>SO 01-04-02</t>
  </si>
  <si>
    <t>Základní očištění skalních svahů</t>
  </si>
  <si>
    <t>155211112</t>
  </si>
  <si>
    <t>Očištění skalních ploch horolezeckou technikou odstranění vegetace včetně stažení k zemi, odklizení na hromady na vzdálenost do 50 m nebo na naložení</t>
  </si>
  <si>
    <t>URS I/2019</t>
  </si>
  <si>
    <t>pravá strana: km 4,300 - 4,420 základní plocha 403 m2 x 1,6 (1,35 )koeficient členitosti a plochy zásahu 645 m2,  míra zásahu 0,85 
levá strana: km 4,240 - 4,480 základní plocha 1310 m2 x 1,65 (1,35)  koeficient členitosti a plochy zásahu  2162m2, míra zásahu 0,85</t>
  </si>
  <si>
    <t>Technická specifikace položky odpovídá příslušné cenové soustavě</t>
  </si>
  <si>
    <t>112101101</t>
  </si>
  <si>
    <t>Odstranění stromů s odřezáním kmene a s odvětvením listnatých, průměru kmene přes 100 do 300 mm</t>
  </si>
  <si>
    <t>KUS</t>
  </si>
  <si>
    <t>určený rozsah kácení : 
pravá strana: 6 ks 
levá strana: 158 ks</t>
  </si>
  <si>
    <t>112101102</t>
  </si>
  <si>
    <t>Odstranění stromů s odřezáním kmene a s odvětvením listnatých, průměru kmene přes 300 do 500 mm</t>
  </si>
  <si>
    <t>určený rozsah kácení : 
pravá strana: 4 ks 
levá strana: 49 ks</t>
  </si>
  <si>
    <t>111251111</t>
  </si>
  <si>
    <t>Drcení ořezaných větví strojně - (štěpkování) o průměru větví do 100 mm</t>
  </si>
  <si>
    <t>M3</t>
  </si>
  <si>
    <t>"předpokládané množství 0,196 m3 na 100 m2 zásahu dle položky 15521112"(2386/100)*0,196   
"předpokládané drcení 0,15 m3 z každého kusu stromu"(164+53)*0,15 
"redukce množství"0,35</t>
  </si>
  <si>
    <t>155211122</t>
  </si>
  <si>
    <t>Očištění skalních ploch horolezeckou technikou očištění ručními nástroji motykami, páčidly</t>
  </si>
  <si>
    <t>Pravá strana: km 4,300 - 4,420, plocha zásahu (173 * 1,53) ks = 1,35, 357 m2 x 0,3 hl. zásahu, rozsah zásahu 0,5  
Levá strana: km 4,240 - 4,480, plocha zásahu (400 * 1,73) ks = 1,35, 935 m2 x 0,35 hl. zásahu, rozsah zásahu 0,5</t>
  </si>
  <si>
    <t>155211231</t>
  </si>
  <si>
    <t>Vyčištění trhlin a dutin ve skalní stěně š do 100 mm hl do 500 mm prováděné horolezecky</t>
  </si>
  <si>
    <t>vyčištění puklin pravá strana: odhad cca 3,5 m3</t>
  </si>
  <si>
    <t>155211311</t>
  </si>
  <si>
    <t>Odtěžení nestabilních hornin ze skalních stěn horolezecky technikou s přehozením na vzdálenost do 3 m nebo s naložením na dopravní prostředek s použit</t>
  </si>
  <si>
    <t>Odtěžení částí bloků a svahů po očistě svahu pro profilaci před pokládkou sítí, odhad levá strana 25 m3, pravá strana 7,5 m3</t>
  </si>
  <si>
    <t>155211313</t>
  </si>
  <si>
    <t>druhotné dolamování a rozpojování bloků a profilace sítí, odhad levá strana 15,5 m3, pravá 3,5 m3, určené plochy levá 6,12 m3</t>
  </si>
  <si>
    <t>Soubor 04 - Zajištění svahu sítěmi</t>
  </si>
  <si>
    <t>155214111</t>
  </si>
  <si>
    <t>Síťování skalních stěn prováděné horolezeckou technikou montáž pásů ocelové sítě</t>
  </si>
  <si>
    <t>úsek km 4,260 - 4,280, délka úseku, délka po svahu, členitost a profilace sítí po svahu: 20*6*1,28 
úsek km 4,280 - 4,300, délka úseku 20 m, délka po svahu 7 m, členitost 1,32 
úsek km 4,300 - 4,390, délka úseku 90 m, délka po svahu 7 m, členitost 1,30 
úsek km 4,390 - 4,480, délka úseku 90 m, délka po svahu 7,0 m, členitost 1,28</t>
  </si>
  <si>
    <t>10</t>
  </si>
  <si>
    <t>155213112</t>
  </si>
  <si>
    <t>Trny z oceli prováděné horolezeckou technikou bez oka z celozávitové oceli pro uchycení sítí zainjektované cementovou maltou délky do 3 m, průměru pře</t>
  </si>
  <si>
    <t>Dodání kotevních prvků dle specifikace CKT S670H pr. 25 mm, dl. 2 m</t>
  </si>
  <si>
    <t>"kotevní prvky pro hlavní kotvení v ploše na 75% rozsahu dle předpokladu, základní rastr 2x2 m, 1ks/4m2 sítě"(1969*0,75)/4   
"kotevní prvky pro profilaci sítě v ploše, rozsah do 10% z počtu tohoto typu prvků"369*0,10</t>
  </si>
  <si>
    <t>11</t>
  </si>
  <si>
    <t>155213122</t>
  </si>
  <si>
    <t>Trny z oceli prováděné horolezeckou technikou bez oka z celozávitové oceli pro uchycení sítí zainjektované cementovou maltou délky přes 3 do 5 m, prům</t>
  </si>
  <si>
    <t>Dodání kotevních prvků dle specifikace CKT S670H pr. 25 mm, dl. 3,0 m</t>
  </si>
  <si>
    <t>určený počet kotevních prvků ve skalním svahu 10 ks</t>
  </si>
  <si>
    <t>12</t>
  </si>
  <si>
    <t>155213612</t>
  </si>
  <si>
    <t>Trny z injekčních zavrtávacích tyčí prováděné horolezeckou technikou zainjektované cementovou maltou průměru 32 mm včetně vrtů přenosnými vrtacími kla</t>
  </si>
  <si>
    <t>Dodání kotevních prvků dle specifikace R 32/280 dl. 2,5 m</t>
  </si>
  <si>
    <t>"kotevní prvky pro hlavní kotvení v ploše na 25% rozsahu dle předpokladu, základní rastr 2x2 m, 1ks/4m2 sítě"(1969*0,25)/4, zaokrouhleno na celé desítky ks</t>
  </si>
  <si>
    <t>13</t>
  </si>
  <si>
    <t>155212114</t>
  </si>
  <si>
    <t>Vrty do skalních stěn prováděné horolezeckou technikou hloubky do 5 m přenosnými vrtacími kladivy průměru do 56 mm, v hornině tř. III a IV</t>
  </si>
  <si>
    <t>M</t>
  </si>
  <si>
    <t>kotevní prvky sítí  CKT délky 2 m do vrtu dl. 1,9 m - 407*1,9 
kotevní prvky lokálního kotvení bloků CKT délky 3 m - 10*2,9</t>
  </si>
  <si>
    <t>14</t>
  </si>
  <si>
    <t>31319092</t>
  </si>
  <si>
    <t>síť na skálu s oky 8x10 cm s vpleteným lanem po 100 cm, 3,05x25 m</t>
  </si>
  <si>
    <t>Dodání ocelových sítí dle specifikace v D.2.1.01</t>
  </si>
  <si>
    <t>"dodávka sítí na určenou plochu včetně ohybů 0,5 m na horním a spodním okraji, technologické překryvy, prostřihy, koeficient množství 1,2"1969*1,2</t>
  </si>
  <si>
    <t>15</t>
  </si>
  <si>
    <t>155214112</t>
  </si>
  <si>
    <t>Síťování skalních stěn prováděné horolezeckou technikou montáž pásů geomříže</t>
  </si>
  <si>
    <t>úsek km 4,380 - 4,390, délka úseku, délka po svahu řezu, členitost svahu - profilace sít: 10*7*1,30    
úsek km 4,435 - 4,442, délka úseku, délka po svahu řezu, členitost svahu - profilace sítí: 7*7*1,28    
úsek km 4,450 - 4,464, délka úseku, délka po svahu řezu, členitost svahu - profilace sítí: 14*7*1,28 
předpokládané doplnění při zhoršeném stavu po úplném očištění:200    
zaokrouhleno na celé m2</t>
  </si>
  <si>
    <t>16</t>
  </si>
  <si>
    <t>69321112</t>
  </si>
  <si>
    <t>geomatrace trojrozměrné protierozní/vegetační PE ultra vysokomolekulární</t>
  </si>
  <si>
    <t>"dodávka geomatrace pod sítě, technologické překryvy, prostřihy, koeficient množství 1,2"482*1,2</t>
  </si>
  <si>
    <t>17</t>
  </si>
  <si>
    <t>155214211</t>
  </si>
  <si>
    <t>Síťování skalních stěn prováděné horolezeckou technikou montáž ocelového lana pro uchycení sítě průměru do 10 mm</t>
  </si>
  <si>
    <t>"zajištění horní a spodní kotevní linie sítí"235+224  
"zajištění krajní linie sítí"4*9+35</t>
  </si>
  <si>
    <t>18</t>
  </si>
  <si>
    <t>31452112</t>
  </si>
  <si>
    <t>lano ocelové šestipramenné Pz+PVC 6x19 drátů D 10,0/12,0mm</t>
  </si>
  <si>
    <t>"dodání lana včetně ohybů a profilace, koeficient množství 1,2"530*1,2</t>
  </si>
  <si>
    <t>19</t>
  </si>
  <si>
    <t>31452182</t>
  </si>
  <si>
    <t>lanová svorka Pz DIN 741 D 10mm</t>
  </si>
  <si>
    <t>"lanové svorky na ukončení lan"20+20+16+16</t>
  </si>
  <si>
    <t>20</t>
  </si>
  <si>
    <t>31319130</t>
  </si>
  <si>
    <t>kroužky spojovací na sítě pro ochranu skal</t>
  </si>
  <si>
    <t>dodání c-kroužků pr. 3 mm</t>
  </si>
  <si>
    <t>"zajištění ohybu sítí horní a spodní, pletivo 4 ks na 0,2m"((235+224)/0,2)*4    
"zajištění ohybů vpletených lan, 5 ks na ohyb lan"(235+224)*5    
"spojování pásů sítí po 0,1 m"((220/3)*11)/0,1</t>
  </si>
  <si>
    <t>21</t>
  </si>
  <si>
    <t>789324210</t>
  </si>
  <si>
    <t>Zhotovení nátěru ocelových konstrukcí třídy IV dvousložkového základního, tloušťky do 40 µm</t>
  </si>
  <si>
    <t>"základní nátěr všech kotevních prvků včetně matek a podložek"(0,2*0,2*2+0,01+0,0125)*(407+10+123)</t>
  </si>
  <si>
    <t>22</t>
  </si>
  <si>
    <t>24629111</t>
  </si>
  <si>
    <t>hmota nátěrová PUR základní na ocelové konstrukce</t>
  </si>
  <si>
    <t>KG</t>
  </si>
  <si>
    <t>55,350 m2 * 0,5 kg/m2</t>
  </si>
  <si>
    <t>23</t>
  </si>
  <si>
    <t>789324220</t>
  </si>
  <si>
    <t>Zhotovení nátěru ocelových konstrukcí třídy IV dvousložkového krycího (vrchního), tloušťky do 40 µm</t>
  </si>
  <si>
    <t>"vrchní nátěr všech kotevních prvků včetně matek a podložek"(0,2*0,2*2+0,01+0,0125)*(407+10+123)</t>
  </si>
  <si>
    <t>24</t>
  </si>
  <si>
    <t>24613582</t>
  </si>
  <si>
    <t>hmota nátěrová PUR krycí (email) na kovy</t>
  </si>
  <si>
    <t>"specifikovaná barva RAL 9005, nátěr matný, koeficient množství na konečné nátěry"1,1*27,675</t>
  </si>
  <si>
    <t>Soubor 07 - Sanace trhlin</t>
  </si>
  <si>
    <t>25</t>
  </si>
  <si>
    <t>155211531</t>
  </si>
  <si>
    <t>Sanace trhlin a dutin skalní stěny prováděná horolezeckou technikou aktivovanou cementovou maltou nebo suspensí zazděním dutin průměru přes 50 mm do 1</t>
  </si>
  <si>
    <t>předpokládaná sanace puklin masívu po očistění: 2*0,5*0,25*3</t>
  </si>
  <si>
    <t>26</t>
  </si>
  <si>
    <t>155211411</t>
  </si>
  <si>
    <t>Doplnění skalní stěny kamenem do aktivované cementové malty prováděné horolezecky</t>
  </si>
  <si>
    <t>lokální podezdívky bloků dle určení po očištění, odborný odhad: 2,15 m3</t>
  </si>
  <si>
    <t>Soubor 08, 11 - Ostatní pomocné práce</t>
  </si>
  <si>
    <t>27</t>
  </si>
  <si>
    <t>122202501</t>
  </si>
  <si>
    <t>Odkopávky a prokopávky nezapažené pro spodní stavbu železnic strojně s přemístěním výkopku v příčných profilech do 15 m nebo s naložením na dopravní p</t>
  </si>
  <si>
    <t>odkopávky hmot vzniklých ze souboru prací 02: 217 m3 
odkopávky hmot stávajících akumulací a svahovin:  
levá strana - plocha zásahu 406 m2 * hloubka zásahu 0,4 m = 162,4 m3 
pravá strana - plocha zásahu 231 m2 * hloubka zásahu 0,4 m = 92,4 m3</t>
  </si>
  <si>
    <t>28</t>
  </si>
  <si>
    <t>122202508</t>
  </si>
  <si>
    <t>dle položky odkopávek tř. 3 - 471,885  m3</t>
  </si>
  <si>
    <t>29</t>
  </si>
  <si>
    <t>122302501</t>
  </si>
  <si>
    <t>odkopávky hmot ze souboru 02 - vyčistění puklin a souboru 03 - dolamování = 3,5 m3 + 32,5 m3 + 25,120 m3</t>
  </si>
  <si>
    <t>30</t>
  </si>
  <si>
    <t>122302508</t>
  </si>
  <si>
    <t>"dle položky odkopávek tř. 4" 61,120 m3</t>
  </si>
  <si>
    <t>31</t>
  </si>
  <si>
    <t>212755218</t>
  </si>
  <si>
    <t>Trativody z drenážních trubek plastových flexibilních D 200 mm bez lože</t>
  </si>
  <si>
    <t>zřízení trativodu pravá strana v délce 180 m 
zřízení trativodu levá strana v délce 276 m</t>
  </si>
  <si>
    <t>32</t>
  </si>
  <si>
    <t>894811131</t>
  </si>
  <si>
    <t>Revizní šachta z PVC typ přímý, DN 400/160 tlak 12,5 t hl od 860 do 1230 mm</t>
  </si>
  <si>
    <t>dodání a osazení včetně ochranného víka šachty</t>
  </si>
  <si>
    <t>revizní šachty po cca 50 m - 4 ks pravá, 5 ks levá</t>
  </si>
  <si>
    <t>33</t>
  </si>
  <si>
    <t>451541111</t>
  </si>
  <si>
    <t>Lože pod potrubí otevřený výkop ze štěrkodrtě</t>
  </si>
  <si>
    <t>zásyp a tvorba lože pro trativody v mocnosti 0,3 m, pro obě strany 456 bm, průměrná šířka lože 0,75 m</t>
  </si>
  <si>
    <t>34</t>
  </si>
  <si>
    <t>564861111</t>
  </si>
  <si>
    <t>Podklad ze štěrkodrti ŠD s rozprostřením a zhutněním, po zhutnění tl. 200 mm</t>
  </si>
  <si>
    <t>úprava plochy zapuštěného lože 
levá strana 425 m2; pravá strana 250 m2</t>
  </si>
  <si>
    <t>35</t>
  </si>
  <si>
    <t>583440050</t>
  </si>
  <si>
    <t>kamenivo drcené hrubé frakce 32-63 třída BI OTP ČD</t>
  </si>
  <si>
    <t>T</t>
  </si>
  <si>
    <t>kamenivo pro doplnění štěrkového lože v úpravě na zapuštěné lože: 
levá strana - plocha doplnění 425 m2 * hloubka zásahu 0,25 m = 106,25 m3 
pravá strana - plocha zásahu 250 m2 * hloubka zásahu 0,25 m = 62,5 m3 
objemová hmotnost štěrku 1,85 t/m3</t>
  </si>
  <si>
    <t>36</t>
  </si>
  <si>
    <t>922561132</t>
  </si>
  <si>
    <t>Úprava ploch drážní stezky, sypaných nástupišť, zvýšených nástupišť drážní stezky mezi kolejemi ve stanicích a podél kolejí ve stanicích a na trati z</t>
  </si>
  <si>
    <t>úprava levostranné části stezky v délce 250 m, šířce 0,45 m</t>
  </si>
  <si>
    <t>37</t>
  </si>
  <si>
    <t>938902204</t>
  </si>
  <si>
    <t>Čištění příkopů komunikací s odstraněním travnatého porostu nebo nánosu s naložením na dopravní prostředek nebo s přemístěním na hromady na vzdálenost</t>
  </si>
  <si>
    <t>čistění příkop mezi napojením trativodu ke konečnému vyústění, levá strana 50 m, pravá strana 30 m</t>
  </si>
  <si>
    <t>38</t>
  </si>
  <si>
    <t>952904131</t>
  </si>
  <si>
    <t>Čištění mostních objektů propláchnutí odvodnění</t>
  </si>
  <si>
    <t>pročištění propustku v km 4,220 v délce 15 m</t>
  </si>
  <si>
    <t>Soubor 10 - Přesun hmot</t>
  </si>
  <si>
    <t>39</t>
  </si>
  <si>
    <t>213141112</t>
  </si>
  <si>
    <t>Zřízení vrstvy z geotextilie filtrační, separační, odvodňovací, ochranné, výztužné nebo protierozní v rovině nebo ve sklonu do 1:5, šířky přes 3 do 6</t>
  </si>
  <si>
    <t>zajištění kolejového lože v km 4,250 - 4,500, šířka 3 m, opakované položení ve 2 vrstvách</t>
  </si>
  <si>
    <t>40</t>
  </si>
  <si>
    <t>69311145</t>
  </si>
  <si>
    <t>geotextilie netkaná PP 280g/m2</t>
  </si>
  <si>
    <t>dodání materiálu včetně technologických překryvů a spotřeby 3000 * 1,2</t>
  </si>
  <si>
    <t>41</t>
  </si>
  <si>
    <t>113311171</t>
  </si>
  <si>
    <t>Odstranění geosyntetik s uložením na vzdálenost do 20 m nebo naložením na dopravní prostředek geotextilie</t>
  </si>
  <si>
    <t>likvidace znečištěné a poškození ochranné gtx dle položky 213141112</t>
  </si>
  <si>
    <t>42</t>
  </si>
  <si>
    <t>998004011</t>
  </si>
  <si>
    <t>Přesun hmot pro injektování, mikropiloty nebo kotvy</t>
  </si>
  <si>
    <t>automaticky výpočtová položky za přesuny hmot souboru 04</t>
  </si>
  <si>
    <t>43</t>
  </si>
  <si>
    <t>162732511</t>
  </si>
  <si>
    <t>Vodorovné přemístění výkopku pracovním vlakem bez naložení výkopku, avšak s jeho vyložením, pro jakoukoliv třídu horniny, na vzdálenost přes 5000 do 1</t>
  </si>
  <si>
    <t>přesun veškeré rubaniny a odkopávek na místo trvalého uložení či přeložení z položek 122202501 a 122302508:  *1,75 objemová tíha výkopku</t>
  </si>
  <si>
    <t>44</t>
  </si>
  <si>
    <t>162732519</t>
  </si>
  <si>
    <t>Příplatek k vodorovnému přemístění výkopku vlakem ZKD 1000 m přes 10000 m</t>
  </si>
  <si>
    <t>příplatek za přesun na místo vykládky v km 15,5 - 1,5 km nad rozsah položky 162432511</t>
  </si>
  <si>
    <t>45</t>
  </si>
  <si>
    <t>167101103</t>
  </si>
  <si>
    <t>Nakládání, skládání a překládání neulehlého výkopku nebo sypaniny skládání nebo překládání, z hornin tř. 1 až 4</t>
  </si>
  <si>
    <t>naložení odkopávek na pracovní vlak a přeložení v místě vykládky - položka 162432511 * 2</t>
  </si>
  <si>
    <t>46</t>
  </si>
  <si>
    <t>162701105</t>
  </si>
  <si>
    <t>Vodorovné přemístění výkopku nebo sypaniny po suchu na obvyklém dopravním prostředku, bez naložení výkopku, avšak se složením bez rozhrnutí z horniny</t>
  </si>
  <si>
    <t>"přesun odpadu na určenou skládku odpadu Černetice"  stavební odpad a znečištěná suť z odkopávek a čištění příkopů</t>
  </si>
  <si>
    <t>47</t>
  </si>
  <si>
    <t>"nakládání dřevní hmoty a suti na dopravní prostředky z položky č. 162701105 a 111251111</t>
  </si>
  <si>
    <t>48</t>
  </si>
  <si>
    <t>171201201</t>
  </si>
  <si>
    <t>Uložení sypaniny na skládky</t>
  </si>
  <si>
    <t>uložení suti a stavebního odpadu na skládku dle položky 167201105</t>
  </si>
  <si>
    <t>49</t>
  </si>
  <si>
    <t>997013831</t>
  </si>
  <si>
    <t>Poplatek za uložení stavebního odpadu na skládce (skládkovné) směsného stavebního a demoličního zatříděného do Katalogu odpadů pod kódem 170 904</t>
  </si>
  <si>
    <t>zákonný poplatek za stavební odpad v rozsahu položky 171201201 *1,95 t/m3</t>
  </si>
  <si>
    <t xml:space="preserve">  SO 03-15-02</t>
  </si>
  <si>
    <t>Sanace skal v km 15,260 – 15,520 – Malenice – U Papírny</t>
  </si>
  <si>
    <t>SO 03-15-02</t>
  </si>
  <si>
    <t>Soubor 01,02,03 - Základní očištění skalních svahů</t>
  </si>
  <si>
    <t>pravá strana: 
základní sanační zásah v km 15,260 - 15,344, po svahu 7,5 m, členitost svahu 1,20, délka 84 m, míra zásahu 0,5 
levá strana. 
základní sanační zásah v km 15,260 - 15,365, po svahu 13,5 m, členitost svahu 1,20, délka 105 m, míra zásahu 0,65 
základní sanační zásah v km 15,404 - 15,550, po svahu 19,5 m, členitost svahu 1,30, délka 146 m, míra zásahu 0,4</t>
  </si>
  <si>
    <t>určený rozsah kácení: 
pravá strana: 5 ks 
levá strana: 171 ks</t>
  </si>
  <si>
    <t>určený rozsah kácení: 
pravá strana: 2 ks 
levá strana: 69 ks</t>
  </si>
  <si>
    <t>"předpokládané množství 0,196 m3 na 100 m2 zásahu dle položky 15521112"(2964/100)*0,196  
"předpokládané dřevní hmoty  0,15 m3 z každého kusu stromu"(176+71)*0,15 
"redukce množství drcení" 0,3</t>
  </si>
  <si>
    <t>Pravá strana:  
km 15,734 - 15,336, celková plocha zásahu 225 m2, ks = 1,20, 270 m2 x 0,35 hl. zásahu, rozsah zásahu 0,6 
Levá strana: 
km 15,269 - 15,357, celková plocha zásahu 415 m2, ks = 1,30, 540 m2 x 0,5 hl. zásahu, rozsah zásahu 0,5 
km 15,435 - 15,490, celková plocha zásahu 650 m2, ks=1,30, 845 m2 x 0,15 hl. zásahu, rozsah zásahu 0,3</t>
  </si>
  <si>
    <t>vyčištění puklin pravá strana: odhad cca 2,75 m3</t>
  </si>
  <si>
    <t>Odtěžení částí bloků a svahů po očistě svahu pro profilaci před pokládkou sítí a odstranění rizikových bloků: 
přímo zaměřené polohy a bloky v úseku:   
km 15,260 - 15,380: 1,15; 1,25; 0,90; 2,30; 1,50; 0,80; 1,40; 1,85; 0,85; 2,05; + 6,5 m3 odhad na doplnění po očistě 
km 15,435 - 15,488; 0,70; 0,55; 0,80; 1,25; 0,45; 2,15; 1,40; 0,90; 0,85; 1,05; 1,30; 1,25; + 2,5 m3 odhad na doplnění po očištění 
0,80 uvedený rozsah prací v rámci položky z celkového množství uvedeného objemu prací</t>
  </si>
  <si>
    <t>Odtěžení částí bloků a svahů po očistě svahu pro profilaci před pokládkou sítí a odstranění rizikových bloků: 
přímo zaměřené polohy a bloky v úseku:   
km 15,260 - 15,380: 1,15; 1,25; 0,90; 2,30; 1,50; 0,80; 1,40; 1,85; 0,85; 2,05; + 6,5 m3 odhad na doplnění po očistě 
km 15,435 - 15,488; 0,70; 0,55; 0,80; 1,25; 0,45; 2,15; 1,40; 0,90; 0,85; 1,05; 1,30; 1,25; + 2,5 m3 odhad na doplnění po očištění 
0,20 uvedený rozsah prací v rámci položky z celkového množství uvedeného objemu prací</t>
  </si>
  <si>
    <t>úsek km 15,272 - 15,342, délka úseku, délka po svahu, členitost a profilace sítí po svahu: 70*6,5*1,25 (VPL) 
úsek km 15,342 - 15,355, délka úseku, délka po svahu, členitost a profilace sítí po svahu: 13*10,5*1,25 (VPL) 
zaokrouhleno na celé m2</t>
  </si>
  <si>
    <t>"kotevní prvky pro hlavní kotvení v km 15,272 - 15,355 v  ploše na 50% rozsahu dle předpokladu, základní rastr 2x2 m, 1ks/4m2 sítě"(740*0,5)/4  + 15% doplnění pro profilaci</t>
  </si>
  <si>
    <t>"kotevní prvky pro hlavní kotvení v km 15,272 - 15,355 v  ploše na 50% rozsahu dle předpokladu, základní rastr 2x2 m, 1ks/4m2 sítě"(740)/4  + 20% doplnění pro profilaci</t>
  </si>
  <si>
    <t>kotevní prvky sítí  CKT délky 2 m do vrtu dl. 1,9 m - 106*1,9</t>
  </si>
  <si>
    <t>Dodání ocelových sítí dle specifikace v D.2.4.01</t>
  </si>
  <si>
    <t>"dodávka sítí na určenou plochu včetně ohybů 0,5 m na horním a spodním okraji, technologické překryvy, prostřihy, koeficient množství 1,2"740*1,2</t>
  </si>
  <si>
    <t>úsek km 15,272 - 15,342, délka úseku, délka po svahu, členitost a profilace sítí po svahu: 70*3,5*1,25 
předpokládané doplnění při zhoršeném stavu po úplném očištění:150    
zaokrouhleno na celé m2</t>
  </si>
  <si>
    <t>"dodávka geomatrace pod sítě, technologické překryvy, prostřihy, koeficient množství 1,2"456*1,2</t>
  </si>
  <si>
    <t>"zajištění obvodové kotevní linie sítí (VPL)"305* 
zaokrouhleno na celé m</t>
  </si>
  <si>
    <t>"dodání lana včetně ohybů a profilace, koeficient množství 1,2"305*1,2</t>
  </si>
  <si>
    <t>"lanové svorky na ukončení lan"50+46</t>
  </si>
  <si>
    <t>31452113</t>
  </si>
  <si>
    <t>lano ocelové šestipramenné Pz+PVC 6x19 drátů D 12,5/14,5mm</t>
  </si>
  <si>
    <t>"lanové svorky na ukončení lan"44</t>
  </si>
  <si>
    <t>"zajištění ohybu sítí horní a spodní, pletivo 4 ks na 0,2m"((305)/0,2)*4    
"zajištění ohybů vpletených lan, 5 ks na ohyb lan"(305)*5    
"spojování pásů sítí po 0,1 m"((83/3)*11)/0,1</t>
  </si>
  <si>
    <t>"základní nátěr všech kotevních prvků včetně matek a podložek"(0,2*0,2*2+0,01+0,0125)*(106+111)</t>
  </si>
  <si>
    <t>22,243 m2 * 0,5 kg/m2</t>
  </si>
  <si>
    <t>"vrchní nátěr všech kotevních prvků včetně matek a podložek"(0,2*0,2*2+0,01+0,0125)*(106+111)</t>
  </si>
  <si>
    <t>"specifikovaná barva RAL 9005, nátěr matný, koeficient množství na konečné nátěry"1,1*11,121</t>
  </si>
  <si>
    <t>Soubor 08, 09, 11 - Ostatní pomocné práce</t>
  </si>
  <si>
    <t>odkopávky hmot vzniklých ze souboru prací 02: 229,725m3 
odkopávky hmot stávajících akumulací a svahovin:  
pravá strana - plocha zásahu 135 m2 * hloubka zásahu 0,35 m = 47,25 m3 
levá strana - plocha zásahu 92 m2 * hloubka zásahu 0,25 m = 23 m3 
levá strana - plocha zásahu 145 m2 * hloubka zásahu 0,30 m = 43,5 m3</t>
  </si>
  <si>
    <t>dle položky odkopávek tř. 3 - 343,475  m3</t>
  </si>
  <si>
    <t>odkopávky hmot ze souboru 02 - vyčistění puklin a souboru 03 - dolamování = 2,75 + 28,560+ 7,140 m3</t>
  </si>
  <si>
    <t>"dle položky odkopávek tř. 4" 38,45 m3</t>
  </si>
  <si>
    <t>122302502</t>
  </si>
  <si>
    <t>odkopání zemin pro založení deponie v rozsahu: 
km  15,490 - 15,550 - plocha odkopu 650 m2, mocnost odkopu průměrně 0,25 m 
km  15,580 - 15,650, plocha odkopu 1280 m2, mocnost odkopu průměrně 0,25 m 
(kompletní odkop pro pláň a základovou úroveň valu a terénních úprav)</t>
  </si>
  <si>
    <t>112201103</t>
  </si>
  <si>
    <t>Odstranění pařezů  s jejich vykopáním, vytrháním nebo odstřelením, s přesekáním kořenů průměru přes 500 do 700 mm</t>
  </si>
  <si>
    <t>odstranění kořenů v rozsahu 15 ks</t>
  </si>
  <si>
    <t>112201104</t>
  </si>
  <si>
    <t>Odstranění pařezů  s jejich vykopáním, vytrháním nebo odstřelením, s přesekáním kořenů průměru přes 700 do 900 mm</t>
  </si>
  <si>
    <t>odstranění kořenů v rozsahu 44 ks</t>
  </si>
  <si>
    <t>181951102</t>
  </si>
  <si>
    <t>Úprava pláně vyrovnáním výškových rozdílů v hornině tř. 1 až 4 se zhutněním</t>
  </si>
  <si>
    <t>příprava základové spáry bazální vrstvy deponie do předepsané figury v ploše: 
650+1250 m2</t>
  </si>
  <si>
    <t>zřízení základní separační vrstvy na základovou spáru deponie v rozsahu plochy pláně bazální vrstvy: 650+1250 m2</t>
  </si>
  <si>
    <t>možné použití i geotextilie z ochrany svršku souboru 10, pakliže tyto budou málo poškozeny</t>
  </si>
  <si>
    <t>dodání geotextilie včetně překryvů, technologické množství dodávky 1,2 * 1900 m2</t>
  </si>
  <si>
    <t>zřízení drenážní bazální vrstvy po celou deponií v ploše 650+1250 m2</t>
  </si>
  <si>
    <t>171101131</t>
  </si>
  <si>
    <t>Uložení sypaniny do násypů s rozprostřením sypaniny ve vrstvách a s hrubým urovnáním zhutněných s uzavřením povrchu násypu z hornin nesoudržných a sou</t>
  </si>
  <si>
    <t>zemní těleso v km  15,490 - 15,550  
1 vrstva 601 m2 - 300,5 m3; 2 vrstva 565 m2 - 285,5 m3; 3 vrstva 530 m2 - 265 m3; 4 vrstva 495 m2 - 248 m3; 5 vrstva 260 m2 - 130 m3; 6 vrstva 240 m2 - 120 m3; 7 vrstva 220 m2 - 110 m3</t>
  </si>
  <si>
    <t>171151313</t>
  </si>
  <si>
    <t>Strmý svah ze zemin vyztužených prefabrikovaným prvkem v ocelové dvojzákrutové sítě s pohledovou plochou sklonu 60, 65, 70° z ocelové sítě pro zatravn</t>
  </si>
  <si>
    <t>ocelové zemní prvky šířky 3 m, délka ocelové podstavy 4 m</t>
  </si>
  <si>
    <t>zemní těleso v km  15,490 - 15,550  
těleso vrstvy 1 - 4, obvod 126 m, výška po tělese 2,1 m = 264,6 m2 
těleso vrstvy 5 - 8, obvod 80 m, výška po tělese 1,57 m = 125,6 m2</t>
  </si>
  <si>
    <t>Nakládání, skládání a překládání neulehlého výkopku nebo sypaniny  skládání nebo překládání, z hornin tř. 1 až 4</t>
  </si>
  <si>
    <t>překládání zemin pro výstavbu zemního tělesa deponie v rozsahu navážených z jednotlivých SO: 
SO 01-04-02 - 657,90 m3 
SO 03-15-01 - 381,93 m3 
SO 03-16-01 - 870,31 m3 
SO 03-18-02 - 611,82 m3</t>
  </si>
  <si>
    <t>kamenivo pro doplnění štěrkového lože v úpravě na zapuštěné lože: 
pravá strana - plocha zásahu 85 m2 * hloubka zásahu 0,25 m = 62,5 m3 
levá strana - plocha doplnění (75+130) m2 * hloubka zásahu 0,25 m = 106,25 m3 
objemová hmotnost štěrku 1,85 t/m3</t>
  </si>
  <si>
    <t>Úprava ploch drážní stezky, sypaných nástupišť, zvýšených nástupišť  drážní stezky mezi kolejemi ve stanicích a podél kolejí ve stanicích a na trati z</t>
  </si>
  <si>
    <t>úprava pravostranné části stezky v délce 185 m, šířce 0,4 m</t>
  </si>
  <si>
    <t>čistění příkop mezi napojením trativodu ke konečnému vyústění, pravá strana 80 m</t>
  </si>
  <si>
    <t>pročištění propustku v km 15,404 v délce 12 m</t>
  </si>
  <si>
    <t>zajištění kolejového lože v km 15,260 - 15,350 a 15,435 - 15,490, šířka 3 m, opakované položení ve 2 vrstvách</t>
  </si>
  <si>
    <t>dodání materiálu včetně technologických překryvů a spotřeby 1740 * 1,2</t>
  </si>
  <si>
    <t>přesun veškeré rubaniny a odkopávek na místo trvalého uložení či přeložení z položek 122202501 a 122302508:  (343,475+38,450)*1,75 objemová tíha výkopku+odstávky nákladní soupravy na vlečce</t>
  </si>
  <si>
    <t>"přesun odpadu na určenou skládku odpadu Černetice"  stavební odpad a znečištěná suť z odkopávek</t>
  </si>
  <si>
    <t>50</t>
  </si>
  <si>
    <t>51</t>
  </si>
  <si>
    <t>52</t>
  </si>
  <si>
    <t xml:space="preserve">  SO 03-16-01</t>
  </si>
  <si>
    <t>Sanace skal v km 16,100 – 16,200 – Malenice – lom</t>
  </si>
  <si>
    <t>SO 03-16-01</t>
  </si>
  <si>
    <t>základní sanační zásah v km 16,100 - 16,150, po svahu 23,0 m, členitost svahu 1,20, délka 50 m, míra zásahu 0,4  
základní sanační zásah v km 16,150 - 16,200, po svahu 8,0 m, členitost svahu 1,20, délka 50 m, míra zásahu 0,5</t>
  </si>
  <si>
    <t>určený rozsah kácení 45 ks</t>
  </si>
  <si>
    <t>určený rozsah kácení 29 ks</t>
  </si>
  <si>
    <t>"předpokládané množství 0,125 m3 na 100 m2 zásahu dle položky 15521112"(792/100)*0,125   
"předpokládané dřevní hmoty  0,15 m3 z každého kusu stromu"(45+29)*0,15 
"redukce množství"0,35</t>
  </si>
  <si>
    <t>km 16,100 - 16,150, celková plocha zásahu 575 m2, ks = 1,30, 748 m2 x 0,6 průměrná hloubka zásahu, rozsah zásahu 0,7</t>
  </si>
  <si>
    <t>Odtěžení částí bloků a svahů po očistě svahu pro profilaci svahu a odstranění rizikových bloků: 
3,95; 2,50; 7,50; 5,35; 7,45; 8,15 
předpokládané doplnění prací po očištění svahu: 7,0 m3</t>
  </si>
  <si>
    <t>stojní odkopávky a těžba v patě svahu pro úpravu spodních partií, plocha cca 210 m2, průměrná hloubka odkopu 1,25 m</t>
  </si>
  <si>
    <t>05 - Těžký ochranný plot</t>
  </si>
  <si>
    <t>kotevní prvky tyčí plotu délky 2 m, 23 ks</t>
  </si>
  <si>
    <t>155212344</t>
  </si>
  <si>
    <t>Vrty do skalních stěn prováděné horolezeckou technikou hloubky do 5 m průběžným sacím vrtáním průměru přes 93 do 156 mm úklonu do 45°, v hornině tř. I</t>
  </si>
  <si>
    <t>kotvení každého sloupku, hl. vrtu 1,25 m, celkově 21 ks sloupků , v hornině III a IV 30%</t>
  </si>
  <si>
    <t>155212346</t>
  </si>
  <si>
    <t>Vrty do skalních stěn prováděné horolezeckou technikou hloubky do 5 m průběžným sacím vrtáním průměru přes 93 do 156 mm úklonu do 45°, v hornině tř. V</t>
  </si>
  <si>
    <t>kotvení každého sloupku, hl. vrtu 1,25 m, celkově 21 ks sloupků , v hornině V a VI 70%</t>
  </si>
  <si>
    <t>155213312</t>
  </si>
  <si>
    <t>Trny z oceli prováděné horolezeckou technikou s okem z betonářské oceli pro uchycení lana při montáži sítí a sloupků záchytného plotu zainjektované ce</t>
  </si>
  <si>
    <t>kotevní prvky plotu ke svahu krajní a každý sloupek 21 ks 
boční kotvení plotu 2 ks</t>
  </si>
  <si>
    <t>155214411</t>
  </si>
  <si>
    <t>Záchytný plot prováděný horolezeckou technikou sloupky osazené do vrtů včetně vystředění a zalití cementovou injekční směsí pro plot těžký ocelová tru</t>
  </si>
  <si>
    <t>délka plotu 60 m - 21 ks sloupků po 3 m</t>
  </si>
  <si>
    <t>155214511</t>
  </si>
  <si>
    <t>Záchytný plot prováděný horolezeckou technikou ukotvení sloupků lany</t>
  </si>
  <si>
    <t>kotvení plotu dle specifikace 23 ks</t>
  </si>
  <si>
    <t>155214521</t>
  </si>
  <si>
    <t>Záchytný plot prováděný horolezeckou technikou montáž pletiva na sloupky</t>
  </si>
  <si>
    <t>délka plotu (60) * 3 m</t>
  </si>
  <si>
    <t>Dodání ocelových sítí dle specifikace v D.2.5.01</t>
  </si>
  <si>
    <t>"dodávka sítí na určenou plochu včetně ohybů, technologické překryvy, prostřihy, koeficient množství 1,2"180*1,2</t>
  </si>
  <si>
    <t>155214525</t>
  </si>
  <si>
    <t>Záchytný plot prováděný horolezeckou technikou montáž ztužujících lan k pletivu</t>
  </si>
  <si>
    <t>montáž lan k plotu ve dvou úrovních včetně krajních partií: (60+6)*4</t>
  </si>
  <si>
    <t>"dodání lan pro ploty v ceně technologických ohybu"132*1,2</t>
  </si>
  <si>
    <t>"spojovací kroužky pletiva k lanům, horní a spodní okraj po 100 mm" 
(60)*2/0,1</t>
  </si>
  <si>
    <t>"základní nátěr kotevních prvků a sloupků plotu" 23*0,025+21*0,25</t>
  </si>
  <si>
    <t>5,825 m2 * 0,65 kg/m2</t>
  </si>
  <si>
    <t>"konečný nátěr kotevních prvků a sloupků plotu" 23*0,025+21*0,25</t>
  </si>
  <si>
    <t>"specifikovaná barva RAL 9005, nátěr matný, koeficient množství na konečné nátěry"1,1*3,786</t>
  </si>
  <si>
    <t>Soubor 08 - Ostatní pomocné práce</t>
  </si>
  <si>
    <t>odkopávky hmot vzniklých ze souboru prací 02: 314,160 m3 
odkopávky hmot stávajících akumulací a svahovin:  
plocha zásahu 265 m2 * hloubka zásahu 0,95 m = 251,75 m3</t>
  </si>
  <si>
    <t>dle položky odkopávek tř. 3 - 565,910  m3</t>
  </si>
  <si>
    <t>odkopávky hmot ze souboru 03 - dolamování = 41,90+262,50</t>
  </si>
  <si>
    <t>"dle položky odkopávek tř. 4" 304,4 m3</t>
  </si>
  <si>
    <t>přesun veškeré rubaniny a odkopávek na místo trvalého uložení či přeložení z položek 122202501 a 122302508:  (565,910+304,400)*1,75 objemová tíha výkopku</t>
  </si>
  <si>
    <t xml:space="preserve">  SO 03-18-02</t>
  </si>
  <si>
    <t>Sanace skal v km 18,860 – 19,400 – Lčovice</t>
  </si>
  <si>
    <t>SO 03-18-02</t>
  </si>
  <si>
    <t>základní sanační zásah v km 18,920 - 18,950, po svahu 6,5 m, členitost svahu 1,20, délka 30 m, míra zásahu 0,2  
základní sanační zásah v km 18,860 - 18,985, po svahu 20,5 m, členitost svahu 1,20, délka 125 m, míra zásahu 0,2  
základní sanační zásah v km 19,103 - 19,150, po svahu 12,0 m, členitost svahu 1,15, délka 47 m, míra zásahu 0,5  
základní sanační zásah v km 19,150 - 19,210, po svahu 23,0 m, členitost svahu 1,15, délka 60 m, míra zásahu 0,5  
základní sanační zásah v km 19,210 - 19,330, po svahu 10,0 m, členitost svahu 1,15, délka 120 m, míra zásahu 0,5 
základní sanační zásah v km 19,330 - 19,405, po svahu 21,5 m, členitost svahu 1,25, délka 75 m, míra zásahu 0,65</t>
  </si>
  <si>
    <t>určený rozsah kácení 305 ks</t>
  </si>
  <si>
    <t>určený rozsah kácení 184 ks</t>
  </si>
  <si>
    <t>112151114</t>
  </si>
  <si>
    <t>Směrové kácení stromů s rozřezáním a odvětvením D kmene do 500 mm</t>
  </si>
  <si>
    <t>určený rozsah kácení 22 ks</t>
  </si>
  <si>
    <t>112151115</t>
  </si>
  <si>
    <t>Směrové kácení stromů s rozřezáním a odvětvením D kmene do 600 mm</t>
  </si>
  <si>
    <t>určený rozsah kácení 11 ks</t>
  </si>
  <si>
    <t>"předpokládané množství 0,125 m3 na 100 m2 zásahu dle položky 15521112"(5297,486/100)*0,125   
"předpokládané dřevní hmoty  0,15 m3 z každého kusu stromu"(305+184+22)*0,15 
"redukce množství drcení" 0,15</t>
  </si>
  <si>
    <t>km 18,923 - 18,940, celková plocha zásahu  65 m2, ks=1,35; 88 m2 x 0,30 hl. zásahu, rozsah zásahu 0,2 
km 18,871 - 18,915, celková plocha zásahu 105 m2, ks = 1,20, 126 m2 x 0,25 hl. zásahu, rozsah zásahu 0,3 
km 18,945 - 18,966, celková plocha zásahu   45 m2, ks = 1,25, 56 m2 x 0,30 hl. zásahu, rozsah zásahu 0,45 
km 19,163 - 19,225, celková plocha zásahu 550 m2, ks = 1,25, 660 m2 x 0,35 hl. zásahu, rozsah zásahu 0,5 
km 19,345 - 19,390, celková plocha zásahu 230 m2, ks = 1,20, 276 m2 x 0,20 hl. zásahu, rozsah zásahu 0,4 
km 19,390 - 19,405, celková plocha zásahu 430 m2, ks = 1,35, 580 m2 x 0,15 hl. zásahu, rozsah zásahu 0,35 
celková redukce reálného rozsahu prací 0,7</t>
  </si>
  <si>
    <t>Odtěžení částí bloků a svahů po očistě svahu pro profilaci před pokládkou sítí a úprava pro trasování liniových prvků a odstranění rizikových bloků: 
přímo zaměřené polohy a bloky v úseku:   
km 18,680 - 18,970: pravá 4,55; 2,85; 
                                       levá: 8; 2,95; 1,25; 1,15; 1,85; 1,45; 3,55; 0,55; 1,65; 
km 19,160 - 19,225: 5,15; 6,25; 16,50; 4,75; 1,20; 2,20; 1,40; 0,45; 2,10; 4,45; 1,05; 1,60; 2,85; 1,25; 2,40; 
km 19,345 - 19,405: 4,20; 1,30; 2,15; 1,65; 3,15; 1,30; 0,75; 5,15; 5,80; 2,65; 7,25; 22,50; 
předpokládané doplnění prací po očištění svahu: 17,5 m3 
km 18,680 - 18,970 - 70% rozsahu, km 19,160 - 19,225 - 60% rozsahu, km 19,345 - 19,405 - 20% rozsahu 
uvedený rozsah prací v rámci položky z celkového množství uvedeného objemu prací</t>
  </si>
  <si>
    <t>Odtěžení částí bloků a svahů po očistě svahu pro profilaci před pokládkou sítí a úprava pro trasování liniových prvků a odstranění rizikových bloků: 
přímo zaměřené polohy a bloky v úseku:   
km 18,680 - 18,970: pravá 4,55; 2,85; 
                             levá: 8; 2,95; 1,25; 1,15; 1,85; 1,45; 3,55; 0,55; 1,65; 
km 19,160 - 19,225: 5,15; 6,25; 16,50; 4,75; 1,20; 2,20; 1,40; 0,45; 2,10; 4,45; 1,05; 1,60; 2,85; 1,25; 2,40; 
km 19,345 - 19,405: 4,20; 1,30; 2,15; 1,65; 3,15; 1,30; 0,75; 5,15; 5,80; 2,65; 7,25; 22,50; 
předpokládané doplnění prací po očištění svahu: 17,5 m3 
km 18,680 - 18,970 - 30% rozsahu, km 19,160 - 19,225 - 40% rozsahu, km 19,345 - 19,405 - 80% rozsahu 
uvedený rozsah prací v rámci položky z celkového množství uvedeného objemu prací</t>
  </si>
  <si>
    <t>úsek km 18,908 - 18,946, délka úseku, délka po svahu, členitost a profilace sítí po svahu: 38*15*1,30 
úsek km 18,946 - 18,956, délka úseku, délka po svahu, členitost a profilace sítí po svahu: 10*5*1,30 
úsek km 19,166 - 19,196, délka úseku, délka po svahu, členitost a profilace sítí po svahu: 30*18*1,25 
úsek km 19,196 - 19,204, délka úseku, délka po svahu, členitost a profilace sítí po svahu: 8*9*1,25 
zaokrouhleno na celé desítky m2</t>
  </si>
  <si>
    <t>úsek km 19,166 - 19,204 
"kotevní prvky pro hlavní kotvení v ploše na 80% rozsahu dle předpokladu, základní rastr 2x2 m, 1ks/4m2 sítě"(770*0,80)/4   
"kotevní prvky pro profilaci sítě v ploše, rozsah do 20% z počtu tohoto typu prvků"154*0,20</t>
  </si>
  <si>
    <t>určený počet kotevních prvků ve skalním svahu 38 ks 
předpokládané doplnění kotvení bloků po očistě a dolamování 15 ks</t>
  </si>
  <si>
    <t>úsek km 19,166 - 19,204 
"kotevní prvky pro hlavní kotvení v ploše na 20% rozsahu dle předpokladu, základní rastr 2x2 m, 1ks/4m2 sítě"(770*0,20)/4</t>
  </si>
  <si>
    <t>kotevní prvky sítí  CKT délky 2 m do vrtu dl. 1,9 m - 185*1,9 
kotevní prvky lokálního kotvení bloků CKT délky 3 m - 53*2,9</t>
  </si>
  <si>
    <t>Dodání ocelových sítí dle specifikace v D.2.6.01</t>
  </si>
  <si>
    <t>"dodávka sítí na určenou plochu včetně ohybů 0,5 m na horním a spodním okraji, technologické překryvy, prostřihy, koeficient množství 1,2"770*1,2    
zaokrouhleno na celé desítky m2</t>
  </si>
  <si>
    <t>"zajištění obvodové linie a profilace sítí ke svahu"230+115</t>
  </si>
  <si>
    <t>"dodání lana včetně ohybů a profilace, koeficient množství 1,2"345*1,2</t>
  </si>
  <si>
    <t>"lanové svorky na ukončení lan"18+18+10+22+24</t>
  </si>
  <si>
    <t>"zajištění ohybu sítí horní a spodní, pletivo 4 ks na 0,2m"((230+115)/0,2)*4    
"zajištění ohybů vpletených lan, 5 ks na ohyb lan"(230+115)*5    
"spojování pásů sítí po 0,1 m"((100/3)*11)/0,1</t>
  </si>
  <si>
    <t>"základní nátěr všech kotevních prvků včetně matek a podložek"(0,2*0,2*2+0,01+0,0125)*(185+53+39)</t>
  </si>
  <si>
    <t>28,393 m2 * 0,5 kg/m2</t>
  </si>
  <si>
    <t>"základní nátěr všech kotevních prvků včetně matek a podložek"(0,2*0,2*2+0,01+0,0125)*(185+53+39)   3</t>
  </si>
  <si>
    <t>"specifikovaná barva RAL 9005, nátěr matný, koeficient množství na konečné nátěry"1,1*14,193</t>
  </si>
  <si>
    <t>kotevní prvky tyčí plotu délky 2 m, 9 ks + 2 krajní ks</t>
  </si>
  <si>
    <t>kotvení každého sloupku, hl. vrtu 1,25 m, celkově 15 ks sloupků , v hornině III a IV 40%</t>
  </si>
  <si>
    <t>kotvení každého sloupku, hl. vrtu 1,25 m, celkově 15 ks sloupků , v hornině V a VI 60%</t>
  </si>
  <si>
    <t>kotevní prvky plotu ke svahu krajní a každý druhý sloupek  9 ks 
boční kotvení plotu 2 ks</t>
  </si>
  <si>
    <t>délka plotu 28 m - 14 ks sloupků (sloupky po 2 m) + 1 krajní</t>
  </si>
  <si>
    <t>kotvení plotu dle specifikace 11 ks</t>
  </si>
  <si>
    <t>délka plotu 28 * 2 m</t>
  </si>
  <si>
    <t>31319114</t>
  </si>
  <si>
    <t>síť na skálu s oky 6x8 cm povrch galfan s poplastováním  50x2m</t>
  </si>
  <si>
    <t>"dodávka sítí na určenou plochu včetně technologické překryvy, prostřihy, koeficient množství 1,2"56*1,2</t>
  </si>
  <si>
    <t>montáž lan k plotu v pěti úrovních včetně krajních partií: (28+6*2)*5</t>
  </si>
  <si>
    <t>"dodání lan pro ploty v ceně technologických ohybu"200*1,2</t>
  </si>
  <si>
    <t>"spojovací kroužky pletiva k lanům, horní a spodní okraj po 100 mm, vnitřní lana po 200 mm" 
(28)*2/0,1+(28)*3/0,2</t>
  </si>
  <si>
    <t>"základní nátěr kotevních prvků a sloupků plotu" 11*0,025+15*0,25</t>
  </si>
  <si>
    <t>4,025 m2 * 0,65 kg/m2</t>
  </si>
  <si>
    <t>"konečný nátěr kotevních prvků a sloupků plotu" 11*0,025+15*0,25</t>
  </si>
  <si>
    <t>"specifikovaná barva RAL 9005, nátěr matný, koeficient množství na konečné nátěry"1,1*2,616</t>
  </si>
  <si>
    <t>06 - Dynamické bariéry</t>
  </si>
  <si>
    <t>155215111</t>
  </si>
  <si>
    <t>Montáž dynamické bariéry I. skupiny (odolnost do 1 000 kJ) prováděná horolezeckou technikou</t>
  </si>
  <si>
    <t>montáž včetně zřízení vrtů pro kotvení, úpravy prostoru pro založení patek, zřízení bednění a provedení nadbetonávky, včetně úpravy trasování</t>
  </si>
  <si>
    <t>montáž dynamické bariéry DB 18-1 v terénu v délce 24 m výšky 3,5 m</t>
  </si>
  <si>
    <t>agreg.</t>
  </si>
  <si>
    <t>dynamická bariéra výšky 3 m, záchytné energie 750 kJ</t>
  </si>
  <si>
    <t>dodání bariéry DB 18-1 záchytné energie 750 kJ, výšky 3,5 m, počet polí  3, délka pole 8 m, dodání včetně veškerých kotevních prvků - lanové kotvy upslope, lateralní kotvy, kotevní prvky patek z CKT S670H pr. 35 m délky 3 m, včetně zřízení vrtů a nadbetonávky z betonu C 20/25</t>
  </si>
  <si>
    <t>Technická specifikace bariéry 750 kJ:  
- nominální výška 3 nebo 3,5 m,  
- reziduální výška po prvním impaktu více jak 55%  tj. 1,65/1,925 m,  
- maximální prodloužení bariéry při maximálním impaktu 4,30 m,  
- vzdálenost sloupků 8 - 14 metrů.</t>
  </si>
  <si>
    <t>specifické úpravy dynamické bariéry - doplnění vykrytí úžlabí shodným typem sítě s doplněním kotevních prvků</t>
  </si>
  <si>
    <t>doplňující práce a doplnění vykrytí depresí u určených polí bariér v celkovém rozsahu 26 m2, včetně shodného typu výplně jako DB a kotevních prvků a specifickým vyvazovacích prvků dle výrobce bariéry</t>
  </si>
  <si>
    <t>předpokládaná sanace puklin masívu po očistění: 4*0,35*0,15*2+5*0,25*0,3*2+1,25</t>
  </si>
  <si>
    <t>lokální podezdívky bloků dle určení po očištění, odborný odhad: 5,20 m3</t>
  </si>
  <si>
    <t>odkopávky hmot vzniklých ze souboru prací 02: 133,224 m3 
odkopávky hmot stávajících akumulací a svahovin:  
pravá strana - plocha zásahu 40 m2 * hloubka zásahu 0,25 m = 10m3 
levá strana: 
plocha zásahu 225 m2 * hloubka zásahu 0,35 m = 78,75 m3 
plocha zásahu 124 m2 * hloubka zásahu 0,35 m = 43,4 m3 
plocha zásahu 250 m2 * hloubka zásahu 0,60 m = 150 m3</t>
  </si>
  <si>
    <t>dle položky odkopávek tř. 3 - 415,374  m3</t>
  </si>
  <si>
    <t>odkopávky hmot ze souboru 03 - dolamování = 84,015+86,295 m</t>
  </si>
  <si>
    <t>"dle položky odkopávek tř. 4" 170,310 m3</t>
  </si>
  <si>
    <t>kamenivo pro doplnění štěrkového lože: 
levá strana - plocha doplnění (180+115+230)m2 * hloubka zásahu 0,25 m = 131,25 m3 
pravá strana - plocha zásahu 30 m2 * hloubka zásahu 0,25 m = 7,5 m3 
objemová hmotnost štěrku 1,85 t/m3</t>
  </si>
  <si>
    <t>čištění příkopů levostranné v délkách 45+170+65</t>
  </si>
  <si>
    <t>pročištění propustku v km18,828; 19,049; 19,236; 19,491 v délce 15 m na každý propustek</t>
  </si>
  <si>
    <t>zajištění kolejového lože v km 19,100 - 19,240; 19,320 - 19,410, šířka 3 m, opakované položení ve 2 vrstvách</t>
  </si>
  <si>
    <t>53</t>
  </si>
  <si>
    <t>dodání materiálu včetně technologických překryvů a spotřeby 4260 * 1,2</t>
  </si>
  <si>
    <t>54</t>
  </si>
  <si>
    <t>55</t>
  </si>
  <si>
    <t>56</t>
  </si>
  <si>
    <t>přesun veškeré rubaniny a odkopávek na místo trvalého uložení či přeložení z položek 122202501 a 122302508:  (1355,560+174,009)*1,75 objemová tíha výkopku</t>
  </si>
  <si>
    <t>57</t>
  </si>
  <si>
    <t>58</t>
  </si>
  <si>
    <t>59</t>
  </si>
  <si>
    <t>60</t>
  </si>
  <si>
    <t>61</t>
  </si>
  <si>
    <t xml:space="preserve">  SO 04-24-01</t>
  </si>
  <si>
    <t>Sanace skal v km 24,600 – 25,100 – Bohumilice – U Smítků</t>
  </si>
  <si>
    <t>SO 04-24-01</t>
  </si>
  <si>
    <t>základní sanační zásah v km 24,600 - 24,700, po svahu 11,0 m, členitost svahu 1,15, délka 100 m, míra zásahu 0,6  
základní sanační zásah v km 24,700 - 24,800, po svahu 23,0 m, členitost svahu 1,25, délka 100 m, míra zásahu 0,5 
základní sanační zásah v km 24,800 - 24,816, po svahu 15,5 m, členitost svahu 1,20, délka 16 m, míra zásahu 0,4 
základní sanační zásah v km 24,867 - 25,100, po svahu 16,5 m, členitost svahu 1,20, délka 233 m, míra zásahu 0,5</t>
  </si>
  <si>
    <t>určený rozsah kácení 43 ks</t>
  </si>
  <si>
    <t>určený rozsah kácení 25 ks</t>
  </si>
  <si>
    <t>"předpokládané množství 0,147 m3 na 100 m2 zásahu dle položky 15521112"(2315,51/100)*0,147   
"předpokládané dřevní hmoty  0,15 m3 z každého kusu stromu"(43+21)*0,15 
"redukce množství"0,35</t>
  </si>
  <si>
    <t>km 24,650 - 24,810, celková plocha zásahu 1560 m2, ks = 1,25, 1950 m2 x 0,25 hl. zásahu, rozsah zásahu 0,50 
(v km 24,650 - 24,763 hl. zásahu 0,35m, v km 24,763 - 24,810 hl. zásahu 0,1 m) 
km 24,867 - 24,980, celková plocha zásahu 850 m2, ks = 1,25, 850 m2 x 0,25 hl. zásahu, rozsah zásahu 0,50</t>
  </si>
  <si>
    <t>vyčištění puklin hlavní skalní defilé v km  24,650 - 24,800: odhad cca 7,5 m3</t>
  </si>
  <si>
    <t>Odtěžení částí bloků a svahů po očistě svahu pro profilaci před pokládkou sítí a úprava pro trasování liniových prvků: 
přímo zaměřené polohy a bloky: 0,5; 0,5; 0,5; 0,85; 1; 0,3; 0,25; 0,5; 0,6; 0,75; 3,15; 7,5; 4,9; 1,5; 3,,2; 4,15; 2,75; 0,5; 1,25; 3,15; 2,85; 1,55; 0,35; 0,3; 0,45; 2,85; 1,25; 0,7; 0,55; 2,11; 2,85; 3,15; 2,05; 4,55; 1,75; 6,3; 0,45; 0,65; 3,20; 0,75 
předpokládané doplnění prací po očištění svahu: 15,0 m3 
70%z celkového rozsahu provedeno v rámci této položky</t>
  </si>
  <si>
    <t>Odtěžení částí bloků a svahů po očistě svahu pro profilaci před pokládkou sítí a úprava pro trasování liniových prvků: 
přímo zaměřené polohy a bloky: 0,5; 0,5; 0,5; 0,85; 1; 0,3; 0,25; 0,5; 0,6; 0,75; 3,15; 7,5; 4,9; 1,5; 3,,2; 4,15; 2,75; 0,5; 1,25; 3,15; 2,85; 1,55; 0,35; 0,3; 0,45; 2,85; 1,25; 0,7; 0,55; 2,11; 2,85; 3,15; 2,05; 4,55; 1,75; 6,3; 0,45; 0,65; 3,20; 0,75 
předpokládané doplnění prací po očištění svahu: 15,0 m3 
30%z celkového rozsahu provedeno v rámci této položky</t>
  </si>
  <si>
    <t>úsek km 24,672 - 24,708, délka úseku, délka po svahu, členitost a profilace sítí po svahu: 36*6*1,25 (VPL) 
úsek km 24,740 - 24,745, délka úseku, délka po svahu, členitost a profilace sítí po svahu: 5*18*1,30 (VPL) 
úsek km 24,763 - 24,792, délka úseku, délka po svahu, členitost a profilace sítí po svahu: 29*6*1,20 (VPL) 
zaokrouhleno na celé desítky m2</t>
  </si>
  <si>
    <t>"kotevní prvky pro hlavní kotvení v ploše sítí (VPL)na 85% rozsahu dle předpokladu, základní rastr 2x2 m, 1ks/4m2 sítě"(596*0,8)/4   
"kotevní prvky pro profilaci sítě v ploše, rozsah do 15% z počtu tohoto typu prvků"119*0,15</t>
  </si>
  <si>
    <t>určený počet kotevních prvků ve skalním svahu v km 40 ks</t>
  </si>
  <si>
    <t>"kotevní prvky pro hlavní kotvení v ploše sítí (VPL)na 15% rozsahu dle předpokladu, základní rastr 2x2 m, 1ks/4m2 sítě"(596*0,15)/4   
"kotevní prvky pro profilaci sítě v ploše, rozsah do 15% z počtu tohoto typu prvků"22*0,15</t>
  </si>
  <si>
    <t>"dodávka sítí na určenou plochu (VPL) včetně ohybů 0,5 m na horním a spodním okraji, technologické překryvy, prostřihy, koeficient množství 1,2"596*1,2    
zaokrouhleno na celé desítky m2</t>
  </si>
  <si>
    <t>úsek km 24,672 - 24,708, délka úseku, délka po svahu, členitost a profilace sítí po svahu: 36*3*1,25 (VPL) 
předpokládané doplnění při zhoršeném stavu po úplném očištění: 100    
zaokrouhleno na celé m2</t>
  </si>
  <si>
    <t>"dodávka geomatrace pod sítě, technologické překryvy, prostřihy, koeficient množství 1,2"235*1,2    
zaokrouhleno na celé desítky m2</t>
  </si>
  <si>
    <t>"zajištění obvodové linie sítí, měřeno ze zaměření a 3D modelu"135+45+85+935</t>
  </si>
  <si>
    <t>"dodání lana včetně ohybů a profilace, koeficient množství 1,2"1200*1,2</t>
  </si>
  <si>
    <t>"lanové svorky na ukončení lan"20+10+16+6+30+50</t>
  </si>
  <si>
    <t>"zajištění ohybu sítí horní a spodní, pletivo 4 ks na 0,2m"((135+45+85+935)/0,2)*4    
"zajištění ohybů vpletených lan, 5 ks na ohyb lan"(135+45+85)*5    
"spojování pásů sítí po 0,1 m"((70/3)*11+(155/2)/10)/0,1</t>
  </si>
  <si>
    <t>"základní nátěr všech kotevních prvků včetně matek a podložek"(0,2*0,2*2+0,01+0,0125)*(146+40+26)</t>
  </si>
  <si>
    <t>21,730 m2 * 0,5 kg/m2</t>
  </si>
  <si>
    <t>"specifikovaná barva RAL 9005, nátěr matný, koeficient množství na konečné nátěry"1,1*10,865</t>
  </si>
  <si>
    <t>kotevní prvky tyčí plotu délky 2 m, 15 ks + 2 krajní ks</t>
  </si>
  <si>
    <t>kotvení každého sloupku, hl. vrtu 1,25 m, celkově 17+6 ks sloupků , v hornině III a IV 40%</t>
  </si>
  <si>
    <t>kotvení každého sloupku, hl. vrtu 1,25 m, celkově 17+6 ks sloupků , v hornině V a VI 60%</t>
  </si>
  <si>
    <t>kotevní prvky plotu ke svahu krajní a každý druhý sloupek  8 ks 
boční kotvení plotu 4 ks</t>
  </si>
  <si>
    <t>délka plotu 30 m - 15 ks sloupků (sloupky po 2 m) + 2 krajní</t>
  </si>
  <si>
    <t>155214421</t>
  </si>
  <si>
    <t>délka clony 20 m - 5 sloupků (sloupky po 4 m) + 1 krajní</t>
  </si>
  <si>
    <t>kotvení plotu dle specifikace 17 ks</t>
  </si>
  <si>
    <t>délka plotu 30 * 2 m 
délky clony 20 m * 5 m</t>
  </si>
  <si>
    <t>síť na skálu s oky 6x8 cm povrch galfan s poplastováním 50x2m</t>
  </si>
  <si>
    <t>"dodávka sítí na určenou plochu včetně technologické překryvy, prostřihy, koeficient množství 1,2"160*1,2</t>
  </si>
  <si>
    <t>montáž lan k plotu v pěti úrovních včetně krajních partií: (30+6*2)*5 
montáž 2 ks nosných lan v horní linii clony 20*2</t>
  </si>
  <si>
    <t>"dodání lan pro ploty v ceně technologických ohybu"250*1,2</t>
  </si>
  <si>
    <t>"spojovací kroužky pletiva k lanům, horní a spodní okraj po 100 mm, vnitřní lana po 200 mm" 
(30)*2/0,1+(30)*3/0,2 
"spojování sítí ohybem na lana clony po 100 mm ve dvou řadách"20/,2*2</t>
  </si>
  <si>
    <t>"základní nátěr kotevních prvků a sloupků plotu" 17*0,025+23*0,25</t>
  </si>
  <si>
    <t>6,175 m2 * 0,65 kg/m2</t>
  </si>
  <si>
    <t>"konečný nátěr kotevních prvků a sloupků plotu" 17*0,025+23*0,25</t>
  </si>
  <si>
    <t>"specifikovaná barva RAL 9005, nátěr matný, koeficient množství na konečné nátěry"1,1*4,014</t>
  </si>
  <si>
    <t>montáž dynamické bariéry DB 24-1 v terénu v délce 17 m výšky 3,0 m, 
montáž dynamické bariéry DB 24-2 v terénu v délce 36 m výšky 3,0 m,</t>
  </si>
  <si>
    <t>dodání bariéry DB 24-1 záchytné energie 750 kJ, výšky 3 m, počet polí  2, délka pole 8 a 9 m, dodání včetně veškerých kotevních prvků - lanové kotvy upslope, lateralní kotvy, kotevní prvky patek z CKT S670H pr. 35 m délky 3 m, včetně zřízení vrtů a nadbetonávky z betonu C 20/25 
dodání bariéry DB 24-2 záchytné energie 750 kJ, výšky 3 m, počet polí  2, délka pole 8, 10, 10 a 8 m, dodání včetně veškerých kotevních prvků - lanové kotvy upslope, lateralní kotvy, kotevní prvky patek z CKT S670H pr. 35 m délky 3 m, včetně zřízení vrtů a nadbetonávky z betonu C 20/25</t>
  </si>
  <si>
    <t>doplňující práce a doplnění vykrytí depresí u určených polí bariér v celkovém rozsahu 20 m2, včetně shodného typu výplně jako DB a kotevních prvků a specifickým vyvazovacích prvků dle výrobce bariéry</t>
  </si>
  <si>
    <t>985131311</t>
  </si>
  <si>
    <t>Očištění ploch stěn, rubu kleneb a podlah ruční dočištění ocelovými kartáči</t>
  </si>
  <si>
    <t>očištění opěrné zdi v km  25,025 - 25,035, výška 2,2 m</t>
  </si>
  <si>
    <t>985131411</t>
  </si>
  <si>
    <t>Očištění ploch stěn, rubu kleneb a podlah vysušení stlačeným vzduchem</t>
  </si>
  <si>
    <t>doplňující očistění zdiva v délce 10 v na výšku 2 m</t>
  </si>
  <si>
    <t>985221012</t>
  </si>
  <si>
    <t>Postupné rozebírání zdiva pro další použití kamenného, objemu do 3 m3</t>
  </si>
  <si>
    <t>rozebrání horní částí degradované zdi v rozsahu celé šíře zdi na 3 šáry, cca 0,5 m</t>
  </si>
  <si>
    <t>Přezdívání zdiva do aktivované malty kamenného, objemu přes 3 m3</t>
  </si>
  <si>
    <t>dozdívka na MVC zdi se zapravením horní hrany zdi v rozsahu 10 m šířka, 0,6 m výška a 0,45 m hloubka</t>
  </si>
  <si>
    <t>583807620</t>
  </si>
  <si>
    <t>kámen lomový pro zdivo kyklopské tl 20 cm</t>
  </si>
  <si>
    <t>doplnění nového kamene pro provedení vyzdívky cca 80% nové vyzdívky</t>
  </si>
  <si>
    <t>odkopávky hmot vzniklých ze souboru prací 02: 350 m3 
odkopávky hmot stávajících akumulací a svahovin:  
km  24,600 - 24,830 plocha zásahu 267 m2 * hloubka zásahu 0,3 m = 80,1 m3 
km  24,860 - 25,100  plocha zásahu 311 m2 * hloubka zásahu 0,35 m = 108,85 m3</t>
  </si>
  <si>
    <t>dle položky odkopávek tř. 3 - 539  m3</t>
  </si>
  <si>
    <t>odkopávky hmot ze souboru 02 - vyčistění puklin a souboru 03 - dolamování = 7,5 m3 + 64,022 m3 + 27,438 m3</t>
  </si>
  <si>
    <t>"dle položky odkopávek tř. 4" 98,958 m3</t>
  </si>
  <si>
    <t>kamenivo pro doplnění štěrkového lože: 
levá strana - plocha doplnění (160+280) m2 * hloubka zásahu 0,25 m = 110 m3 
objemová hmotnost štěrku 1,85 t/m3</t>
  </si>
  <si>
    <t>úprava levostranné části stezky v délce 160 m, šířce 0,4 m</t>
  </si>
  <si>
    <t>čistění příkopu levá strana 130 m</t>
  </si>
  <si>
    <t>pročištění propustku v km 24,598; 24,818  v délce 11,5 m</t>
  </si>
  <si>
    <t>zajištění kolejového lože v km 24,600 - 24,830 a 24,870 - 25,100, šířka 3 m, opakované položení ve 2 vrstvách</t>
  </si>
  <si>
    <t>dodání materiálu včetně technologických překryvů a spotřeby 5520 * 1,2</t>
  </si>
  <si>
    <t>přesun veškeré rubaniny a odkopávek na místo trvalého uložení či přeložení z položek 122202501 a 122302501:  (539+98,958)*1,75 objemová tíha výkopku</t>
  </si>
  <si>
    <t>62</t>
  </si>
  <si>
    <t>naložení odkopávek na pracovní vlak a přeložení v místě vykládky - položka 162432511 = 1116,339/1,75t * 2</t>
  </si>
  <si>
    <t>63</t>
  </si>
  <si>
    <t>64</t>
  </si>
  <si>
    <t>65</t>
  </si>
  <si>
    <t>66</t>
  </si>
  <si>
    <t xml:space="preserve">  SO 04-26-01</t>
  </si>
  <si>
    <t>Sanace skal v km  26,150 – 26,260 – Bohumilice – Býkovice</t>
  </si>
  <si>
    <t>SO 04-26-01</t>
  </si>
  <si>
    <t>základní sanační zásah levá strana 26,155  - 26,260, po svahu 15,5 m, členitost svahu 1,20, délka 105 m, míra zásahu 0,5</t>
  </si>
  <si>
    <t>určený rozsah kácení 75 ks</t>
  </si>
  <si>
    <t>určený rozsah kácení 52 ks</t>
  </si>
  <si>
    <t>112151113</t>
  </si>
  <si>
    <t>Směrové kácení stromů s rozřezáním a odvětvením D kmene do 400 mm</t>
  </si>
  <si>
    <t>určený rozsah kácení 12 ks</t>
  </si>
  <si>
    <t>určený rozsah kácení 23 ks</t>
  </si>
  <si>
    <t>určený rozsah kácení 10 ks</t>
  </si>
  <si>
    <t>"předpokládané množství 0,147 m3 na 100 m2 zásahu dle položky 15521112"(976,5/100)*0,147   
"předpokládané dřevní hmoty  0,15 m3 z každého kusu stromu"(75+52+12+23+10)*0,15 
"redukce množství"0,35</t>
  </si>
  <si>
    <t>km 26,169 - 26,233, celková plocha zásahu 590 m2, ks = 1,30, 767 m2 x 0,2 hl. zásahu, rozsah zásahu 0,50</t>
  </si>
  <si>
    <t>vyčištění puklin pravá strana: odhad cca 2,15 m3</t>
  </si>
  <si>
    <t>Odtěžení částí bloků a svahů po očistě svahu pro profilaci před pokládkou sítí a úprava pro trasování liniových prvků: 
0,65; 0,5; 0,75; 0,5; 0,45; 0,95; 0,85; 1,55; 2,45; 1,95 
předpokládané doplnění prací po očištění svahu a pro srovnání povrchu pro pokládků sítí: 15,0 m3 
40%z celkového rozsahu provedeno v rámci této položky</t>
  </si>
  <si>
    <t>Odtěžení částí bloků a svahů po očistě svahu pro profilaci před pokládkou sítí a úprava pro trasování liniových prvků: 
0,65; 0,5; 0,75; 0,5; 0,45; 0,95; 0,85; 1,55; 2,45; 1,95 
předpokládané doplnění prací po očištění svahu a pro srovnání povrchu pro pokládků sítí: 15,0 m3 
60%z celkového rozsahu provedeno v rámci této položky</t>
  </si>
  <si>
    <t>úsek km 26,184 - 26,191, délka úseku, délka po svahu, členitost a profilace sítí po svahu: 7*7,5*1,3  
úsek km 26,191 - 26,226, délka úseku, délka po svahu, členitost a profilace sítí po svahu: 35*17*1,3 
úsek km 26,226 - 26,228, délka úseku, délka po svahu, členitost a profilace sítí po svahu: 2*5*1,25  
zaokrouhleno na celé m2</t>
  </si>
  <si>
    <t>"kotevní prvky pro hlavní kotvení v ploše na 95% rozsahu dle předpokladu, základní rastr 2x2 m, 1ks/4m2 sítě"(855*0,95)/4   
"kotevní prvky pro profilaci sítě v ploše, rozsah do 15% z počtu tohoto typu prvků"203*0,15</t>
  </si>
  <si>
    <t>určený počet kotevních prvků ve skalním svahu 25 ks</t>
  </si>
  <si>
    <t>"kotevní prvky pro hlavní kotvení v ploše na 5% rozsahu dle předpokladu, základní rastr 2x2 m, 1ks/4m2 sítě"(855*0,05)/4</t>
  </si>
  <si>
    <t>kotevní prvky sítí  CKT délky 2 m do vrtu dl. 1,9 m - 234*1,9 
kotevní prvky lokálního kotvení bloků CKT délky 3 m - 24*2,9</t>
  </si>
  <si>
    <t>Dodání ocelových sítí dle specifikace v D.2.8.01</t>
  </si>
  <si>
    <t>"dodávka sítí na určenou plochu včetně ohybů 0,5 m na horním a spodním okraji, technologické překryvy, prostřihy, koeficient množství 1,2"855*1,2    
zaokrouhleno na celé desítky m2</t>
  </si>
  <si>
    <t>"zajištění horní a spodní kotevní linie sítí"135+50 
"zajištění krajní linie sítí"2*6 +2*16</t>
  </si>
  <si>
    <t>"dodání lana včetně ohybů a profilace, koeficient množství 1,2"229*1,2</t>
  </si>
  <si>
    <t>"lanové svorky na ukončení lan"20+20+4</t>
  </si>
  <si>
    <t>"zajištění ohybu sítí horní a spodní, pletivo 4 ks na 0,2m"((135+50)/0,2)*4    
"zajištění ohybů vpletených lan, 5 ks na ohyb lan"(135+50)*5    
"spojování pásů sítí po 0,1 m"((50/3)*11)/0,1</t>
  </si>
  <si>
    <t>"základní nátěr všech kotevních prvků včetně matek a podložek"(0,2*0,2*2+0,01+0,0125)*(234+11+24)</t>
  </si>
  <si>
    <t>27,573m2 * 0,5 kg/m2</t>
  </si>
  <si>
    <t>"vrchní nátěr všech kotevních prvků včetně matek a podložek"(0,2*0,2*2+0,01+0,0125)*(234+11+24)</t>
  </si>
  <si>
    <t>"specifikovaná barva RAL 9005, nátěr matný, koeficient množství na konečné nátěry"1,1*13,786</t>
  </si>
  <si>
    <t>montáž dynamické bariéry DB 26-1 v terénu v délce 16 m výšky 3,0 m,</t>
  </si>
  <si>
    <t>dodání bariéry DB 26-1 záchytné energie 750 kJ, výšky 3 m, počet polí  2, délka pole 8 a 8 m, dodání včetně veškerých kotevních prvků - lanové kotvy upslope, lateralní kotvy, kotevní prvky patek z CKT S670H pr. 35 m délky 3 m, včetně zřízení vrtů a nadbetonávky z betonu C 20/25</t>
  </si>
  <si>
    <t>doplňující práce a doplnění vykrytí depresí u určených polí bariér v celkovém rozsahu 10 m2, včetně shodného typu výplně jako DB a kotevních prvků a specifickým vyvazovacích prvků dle výrobce bariéry</t>
  </si>
  <si>
    <t>odkopávky hmot vzniklých ze souboru prací 02: 76,70+3,5 m3 
odkopávky hmot stávajících akumulací a svahovin:  
plocha zásahu 145 m2 * hloubka zásahu 0,3 m = 43,5m3</t>
  </si>
  <si>
    <t>dle položky odkopávek tř. 3 - 123,70 m3</t>
  </si>
  <si>
    <t>odkopávky hmot ze souboru 03 - dolamování = 10,240 + 15,360  m3</t>
  </si>
  <si>
    <t>"dle položky odkopávek tř. 4" 25,60 m3</t>
  </si>
  <si>
    <t>kamenivo pro doplnění štěrkového lože: 
levá strana - plocha doplnění (45) m2 * hloubka zásahu 0,25 m = 11,25 m3 
objemová hmotnost štěrku 1,85 t/m3</t>
  </si>
  <si>
    <t>úprava levostranné části stezky v délce 60 m, šířce 0,4 m</t>
  </si>
  <si>
    <t>čistění příkopu levá strana 90 m</t>
  </si>
  <si>
    <t>pročištění propustku v km 26,292  v délce 8 m</t>
  </si>
  <si>
    <t>zajištění kolejového lože v km 26,120 - 26,250, šířka 3 m, opakované položení ve 2 vrstvách</t>
  </si>
  <si>
    <t>dodání materiálu včetně technologických překryvů a spotřeby 1200 * 1,2</t>
  </si>
  <si>
    <t>přesun veškeré rubaniny a odkopávek na místo trvalého uložení či přeložení z položek 122202501 a 122302508:  (123,70+25,60)*1,75 objemová tíha výkopku</t>
  </si>
  <si>
    <t xml:space="preserve">  SO 05-28-02</t>
  </si>
  <si>
    <t>Sanace skal v km 28,780 – 28,910 – Sudslavice</t>
  </si>
  <si>
    <t>SO 05-28-02</t>
  </si>
  <si>
    <t>pravá strana: základní sanační zásah v km 28,845 - 28,923, po svahu průměrně 7,0 m, členitost svahu 1,35, délka 78 m, míra zásahu 0,4 
levá strana: základní sanační zásah v km 28,820 - 28,850, po svahu 8,0 m, členitost svahu 1,15, délka 30 m, míra zásahu 0,7  
levá strana: základní sanační zásah v km 28,850 - 28,930, po svahu 17,0 m, členitost svahu 1,35, délka 80 m, míra zásahu 0,5 
levá strana: základní sanační zásah v km 28,930 - 29,000, po svahu 12m, míra zásahu 0,4</t>
  </si>
  <si>
    <t>pravá strana: 11 ks 
levá strana: 45 ks</t>
  </si>
  <si>
    <t>pravá strana: 8 ks 
levá strana: 78 ks</t>
  </si>
  <si>
    <t>určený rozsah kácení 35 ks</t>
  </si>
  <si>
    <t>určený rozsah kácení 19 ks</t>
  </si>
  <si>
    <t>"předpokládané množství 0,125 m3 na 100 m2 zásahu dle položky 15521112"(1743/100)*0,125   
"předpokládané dřevní hmoty  0,15 m3 z každého kusu stromu"(56+86+35+19)*0,15 
"redukce množství"0,35</t>
  </si>
  <si>
    <t>Pravá strana: km 28,850 - 28,920, celková plocha zásahu 470 m2, ks = 1,35, 634,5 m2 x 0,15 hl. zásahu, rozsah zásahu 0,4 
Levá strana:  
km 28,850 - 28,864, celková plocha zásahu 65 m2, ks = 1,35, 87,75 m2 x 0,35 hl. zásahu, rozsah zásahu 0,75 
km 28,864 - 28,930, celková plocha zásahu 715 m2, ks = 1,35, 965,25 m2 x 0,15 hl. zásahu, rozsah zásahu 0,7</t>
  </si>
  <si>
    <t>vyčištění puklin hlavní skalní defilé v km 28,855 - 28,920: odhad cca 5,5 m3</t>
  </si>
  <si>
    <t>Odtěžení částí bloků a svahů po očistě svahu pro profilaci před pokládkou sítí a úprava pro trasování liniových prvků: 
přímo zaměřené polohy a bloky pravá strana: 0,45; 1,15; 0,85; 2,20; 1,20; 1,90; 1,70; 2,45; 5,9; 1,55; 2,00 
přímo zaměřené polohy a bloky levá strana: 0,35; 0,78; 0,75; 0,65; 1,35; 0,3; 1,15; 0,4; 2,65; 0,5; 1,05; 2,15; 0,75; 0,45; 1,65 
předpokládané doplnění prací po očištění svahu: 16,0 m3 
60%z celkového rozsahu provedeno v rámci této položky</t>
  </si>
  <si>
    <t>Odtěžení částí bloků a svahů po očistě svahu pro profilaci před pokládkou sítí a úprava pro trasování liniových prvků: 
přímo zaměřené polohy a bloky pravá strana: 0,45; 1,15; 0,85; 2,20; 1,20; 1,90; 1,70; 2,45; 5,9; 1,05; 1,55; 2,00 
přímo zaměřené polohy a bloky levá strana: 0,5; 0,78; 0,75; 0,65; 1,35; 0,3; 1,15; 0,4; 2,65; 0,5; 2,15; 0,75; 0,45; 1,65 
předpokládané doplnění prací po očištění svahu: 16,0 m3 
40%z celkového rozsahu provedeno v rámci této položky</t>
  </si>
  <si>
    <t>pravá úsek km 28,866 - 28,890, délka úseku, délka po svahu, členitost a profilace sítí po svahu: 24*6*1,35 
pravá úsek km 28,890 - 28,918, délka úseku, délka po svahu, členitost a profilace sítí po svahu: 28*10,5*1,35 
levá úsek km 28,860 - 28,878, délka úseku, délka po svahu, členitost a profilace sítí po svahu: 18*5,5*1,35 
levá úsek km 28,878 - 28,927, délka úseku, délka po svahu, členitost a profilace sítí po svahu: 49*14,5*1,35 
zaokrouhleno na celé desítky m2</t>
  </si>
  <si>
    <t>"kotevní prvky pro hlavní kotvení v ploše na 100% rozsahu dle předpokladu, základní rastr 2x2 m, 1ks/4m2 sítě"(1690)/4   
"kotevní prvky pro profilaci sítě v ploše, rozsah do 20% z počtu tohoto typu prvků"422*0,20</t>
  </si>
  <si>
    <t>kotevní prvky sítí  CKT délky 2 m do vrtu dl. 1,9 m - 507*1,9</t>
  </si>
  <si>
    <t>Dodání ocelových sítí dle specifikace v D.2.9.01</t>
  </si>
  <si>
    <t>"dodávka sítí na určenou plochu včetně ohybů 0,5 m na horním a spodním okraji, technologické překryvy, prostřihy, koeficient množství 1,2"1690*1,2    
zaokrouhleno na celé desítky m2</t>
  </si>
  <si>
    <t>"zajištění obvodové kotevní linie sítí"345+520</t>
  </si>
  <si>
    <t>"dodání lana včetně ohybů a profilace, koeficient množství 1,2"865*1,2</t>
  </si>
  <si>
    <t>"lanové svorky na ukončení lan"20+20+20+20</t>
  </si>
  <si>
    <t>"zajištění ohybu sítí horní a spodní, pletivo 4 ks na 0,2m"((345+520)/0,2)*4    
"zajištění ohybů vpletených lan, 5 ks na ohyb lan"(345+520)*5    
"spojování pásů sítí po 0,1 m"((114/3)*11)/0,1</t>
  </si>
  <si>
    <t>"základní nátěr všech kotevních prvků včetně matek a podložek"(0,2*0,2*2+0,01+0,0125)*(507)</t>
  </si>
  <si>
    <t>25,984 m2 * 0,5 kg/m2</t>
  </si>
  <si>
    <t>"vrchní nátěr všech kotevních prvků včetně matek a podložek"(0,2*0,2*2+0,01+0,0125)*(507)</t>
  </si>
  <si>
    <t>"specifikovaná barva RAL 9005, nátěr matný, koeficient množství na konečné nátěry"1,1*25,984</t>
  </si>
  <si>
    <t>odkopávky hmot vzniklých ze souboru prací 02: 142,456 m3 
odkopávky hmot stávajících akumulací a svahovin:  
levá strana - plocha zásahu 108 m2 * hloubka zásahu 0,4 m = 43,2 m3 
pravá strana - plocha zásahu 85 m2 * hloubka zásahu 0,4 m = 34 m3</t>
  </si>
  <si>
    <t>dle položky odkopávek tř. 3 - 417,256  m3</t>
  </si>
  <si>
    <t>odkopávky hmot ze souboru 02 - vyčistění puklin a souboru 03 - dolamování = 5,5+31,458+20,972 m3</t>
  </si>
  <si>
    <t>"dle položky odkopávek tř. 4" 57,930 m3</t>
  </si>
  <si>
    <t>odkopání zemin pro založení deponie v rozsahu: 
km  28,947 - 28,967 - plocha odkopu 2,354 m2, délka odkopu 20 m 
km 28,967 - 28,997 - plocha odkopu 7,512 m2, délka odkopu 30 m 
(kompletní odkop části svahu a lože pro trativody a pláně na základovou úroveň deponie)</t>
  </si>
  <si>
    <t>182101101</t>
  </si>
  <si>
    <t>Svahování trvalých svahů do projektovaných profilů s potřebným přemístěním výkopku při svahování v zářezech v hornině tř. 1 až 4</t>
  </si>
  <si>
    <t>"úprava svahu paty drážního tělesa pro založení deponie v délce 20 m, výška zásahu po svahu 2,7 m"</t>
  </si>
  <si>
    <t>odstranění kořenů v rozsahu 32 ks</t>
  </si>
  <si>
    <t>odstranění kořenů v rozsahu 55 ks</t>
  </si>
  <si>
    <t>112201105</t>
  </si>
  <si>
    <t>Odstranění pařezů  s jejich vykopáním, vytrháním nebo odstřelením, s přesekáním kořenů průměru přes 900 mm</t>
  </si>
  <si>
    <t>příprava základové spáry bazální vrstvy deponie do předepsané figury v ploše: 
15*6 + 30*11</t>
  </si>
  <si>
    <t>zřízení základní separační vrstvy na základovou spáru deponie v rozsahu plochy pláně bazální vrstvy: 530 m2 * 2 spodní a horní část</t>
  </si>
  <si>
    <t>dodání geotextilie včetně překryvů, technologické množství dodávky 1,2 * 1060 m2</t>
  </si>
  <si>
    <t>212752313</t>
  </si>
  <si>
    <t>Trativod z drenážních trubek plastových tuhých DN 200 mm včetně lože otevřený výkop</t>
  </si>
  <si>
    <t>zřízení drenážního odvodnění na dně deponie pro současné odvedení vod z trativodu ze zářezu - pravá strana, položeno ve dvou liniích v délce 70 * 2</t>
  </si>
  <si>
    <t>28613214</t>
  </si>
  <si>
    <t>trubka drenážní celoperforovaná PE-HD plně vsakovací se spojkou DN 200 SN8</t>
  </si>
  <si>
    <t>dodání trubek pro trativod, bez technologického navýšení množství</t>
  </si>
  <si>
    <t>zřízení drenážní bazální vrstvy po celou deponií v ploše 500 m2</t>
  </si>
  <si>
    <t>"zřízení bazální vrstvy že štěrku 32-63 mm s příměsí jemnozrnné zeminy do 10%"1,8 plocha vrstvy*délky 22 m+3,35 plocha vrstvy*délky 30 m 
"zřízení tělesa deponie z vytěžených zemin a rubaniny charakteru štěrku zahliněného, po vrstvách" 
výška každé vrstvy 0,5 m, celkem 3. vrstvy na Etáž,  celkem tři Etáže. 
I. Etáž, 1. vrstva - plocha  455 m2; 2. vrstva - plocha 460  m2, 3. vrstva - plocha 469 m2; 
II. Etáž, 4. vrstva - plocha  475 m2; 5. vrstva - plocha  478 m2, 6. vrstva - plocha  485 m2; 
III. Etáž, 7. vrstva - plocha  490 m2; 8. vrstva - plocha  490 m2,  
dosypání horní krycí vrstvy ze zemin hlinitých z původního odkopu pro zřízení deponie na ploše cca 430 m2 a mocnosti 0,45 - 0,75 m</t>
  </si>
  <si>
    <t>výška každé vrstvy 0,54 m, celkem 3. vrstvy na Etáž,  celkem tři Etáže. 
I. Etáž, 1. vrstva - délka 62 m; 2. vrstva - délka 62 m, 3. vrstva - délka 63 m; 
II. Etáž, 4. vrstva - délka 63 m; 5. vrstva - délka 65 m, 6. vrstva - délka 66 m; 
III. Etáž, 7. vrstva - délka 67 m; 8. vrstva - délka 69m,  
zavázání konstrukce do svahů v délce cca 10 m, zaokrouhleno na celé m2</t>
  </si>
  <si>
    <t>182101102</t>
  </si>
  <si>
    <t>Svahování trvalých svahů do projektovaných profilů s potřebným přemístěním výkopku při svahování v zářezech v hornině tř. 5</t>
  </si>
  <si>
    <t>svahování okolních ploch dotčených stavbou deponie v délce 125 m, na výšku 3 m</t>
  </si>
  <si>
    <t>155131312</t>
  </si>
  <si>
    <t>Zřízení protierozního zpevnění svahů geomříží nebo georohoží včetně plošného kotvení ocelovými skobami, ve sklonu přes 1:2 do 1:1</t>
  </si>
  <si>
    <t>"zřízení protierozní ochrany svahů dotčených výstavbou deponie a horní hrany deponie"  
celková plocha svahů deponie 550 m2; svahy okolní 300 m2</t>
  </si>
  <si>
    <t>618940130</t>
  </si>
  <si>
    <t>protierozní síť z kokosových vláken 700 g/m2</t>
  </si>
  <si>
    <t>"dodávka georohože technologické překryvy, prostřihy, koeficient množství 1,2"850*1,2</t>
  </si>
  <si>
    <t>překládání zemin pro výstavbu zemního tělesa deponie v rozsahu navážených z jednotlivých SO: 
SO 04-24-01 - 801,158 m3 
SO 04-26-01 - 149,300 m3 
SO 05-28-02 - 478,376 m3 
SO 05-30-01 - 198,275 m3 
SO 05-31-01 - 344,073 m3 
SO 05-32-01 - 222,090 m3</t>
  </si>
  <si>
    <t>zřízení trativodu pravá strana v délce 276 m 
zřízení trativodu levá strana v délce 120 m</t>
  </si>
  <si>
    <t>revizní šachty po cca 25 - 30 m - 3 ks pravá, 3 ks levá</t>
  </si>
  <si>
    <t>zásyp a tvorba lože pro trativody v mocnosti 0,3 m, pro obě strany 396 bm, průměrná šířka lože 0,65 m</t>
  </si>
  <si>
    <t>úprava plochy zapuštěného lože 
levá strana 108 m2; pravá strana 85 m2</t>
  </si>
  <si>
    <t>kamenivo pro doplnění štěrkového lože v úpravě na zapuštěné lože: 
levá strana - plocha doplnění 80 m2 * hloubka zásahu 0,25 m = 20 m3 
pravá strana - plocha zásahu 100 m2 * hloubka zásahu 0,25 m = 25 m3 
objemová hmotnost štěrku 1,85 t/m3</t>
  </si>
  <si>
    <t>úprava levostranné části stezky v délce 210 m, šířce 0,45 m 
úprava pravostranné části stezky v délce 80 m, šířce 0,45 m</t>
  </si>
  <si>
    <t>čistění příkop mezi napojením trativodu ke konečnému vyústění, levá strana 80 m, pravá strana 90 m</t>
  </si>
  <si>
    <t>pročištění propustku v km 28,722 a 29,005 v délce 15 + 22  m</t>
  </si>
  <si>
    <t>zajištění kolejového lože v km 28,780 - 29,000, šířka 3 m, opakované položení ve 2 vrstvách</t>
  </si>
  <si>
    <t>dodání materiálu včetně technologických překryvů a spotřeby 2640 * 1,2</t>
  </si>
  <si>
    <t>162432511</t>
  </si>
  <si>
    <t>Vodorovné přemístění výkopku pracovním vlakem bez naložení výkopku, avšak s jeho vyložením, pro jakoukoliv třídu horniny, na vzdálenost do 2000 m</t>
  </si>
  <si>
    <t>přesun veškeré rubaniny a odkopávek na místo trvalého uložení či přeložení z položek 122202501 a 122302508:  (417,256+57,930)*1,75 objemová tíha výkopku</t>
  </si>
  <si>
    <t xml:space="preserve">  SO 05-30-01</t>
  </si>
  <si>
    <t>Sanace skal v km 30,370 – 31,000 – Vimperk – Hrádek</t>
  </si>
  <si>
    <t>SO 05-30-01</t>
  </si>
  <si>
    <t>základní sanační zásah levá strana 30,380 - 30,500, po svahu 11,0 m, členitost svahu 1,15, délka 120 m, míra zásahu 0,5 
základní sanační zásah levá strana 30,900 - 31,000, po svahu 12,0 m, členitost svahu 1,15, délka 100 m, míra zásahu 0,5</t>
  </si>
  <si>
    <t>určený rozsah kácení 66 ks</t>
  </si>
  <si>
    <t>určený počet kusů 28</t>
  </si>
  <si>
    <t>"předpokládané množství 0,125 m3 na 100 m2 zásahu dle položky 15521112"(1449/100)*0,125   
"předpokládané drcení 0,15 m3 z každého kusu stromu"(75+66+28)*0,15 
"redukce množství"0,35</t>
  </si>
  <si>
    <t>úsek: km 30,400 - 30,500, plocha zásahu 860 m2; ks = 1,2, 1035 m2 x 0,1 hl. zásahu, rozsah zásahu 0,5  
úsek: km 30,915 - 30,990, plocha zásahu 350 m2; ks=1,3, 455 m2 x 0,15 hl. zásahu, rozsah zásahu 0,7</t>
  </si>
  <si>
    <t>Odtěžení částí bloků a svahů po očistě svahu pro profilaci ochranných prvků: odborný odhad 6,5 + 5,4</t>
  </si>
  <si>
    <t>dolamování a rozpojování bloků, dle zakreslených poloh: 2,15 + 3,15 + 5,8 + 2,5 + 9,5</t>
  </si>
  <si>
    <t>kotevní prvky tyčí plotu délky 2 m, 14 ks</t>
  </si>
  <si>
    <t>kotvení každého sloupku, hl. vrtu 1,25 m, celkově 17 ks sloupků , v hornině III a IV 50%</t>
  </si>
  <si>
    <t>kotvení každého sloupku, hl. vrtu 1,25 m, celkově 17 ks sloupků , v hornině V a VI 50%</t>
  </si>
  <si>
    <t>kotevní prvky plotu ke svahu krajní a každý druhý  10 ks 
boční kotvení plotu 4 ks</t>
  </si>
  <si>
    <t>délky plotu 20 a 10 m - 11 a 6 ks sloupků</t>
  </si>
  <si>
    <t>kotvení plotu dle specifikace 14 ks</t>
  </si>
  <si>
    <t>délka plotu (20+10) * 2 m</t>
  </si>
  <si>
    <t>"dodávka sítí na určenou plochu včetně technologické překryvy, prostřihy, koeficient množství 1,2"60*1,2</t>
  </si>
  <si>
    <t>montáž lan k plotu v pěti úrovních včetně krajních partií: (20+6+10+6)*5</t>
  </si>
  <si>
    <t>"dodání lan pro ploty v ceně technologických ohybu"210*1,2</t>
  </si>
  <si>
    <t>"spojovací kroužky pletiva k lanům, horní a spodní okraj po 100 mm, vnitřní lana po 200 mm" 
(20+10)*2/0,1+(20+10)*3/0,2</t>
  </si>
  <si>
    <t>"základní nátěr kotevních prvků a sloupků plotu" 14*0,025+17*0,25</t>
  </si>
  <si>
    <t>4,6 m2 * 0,65 kg/m2</t>
  </si>
  <si>
    <t>"konečný nátěr kotevních prvků a sloupků plotu" 14*0,025+17*0,25</t>
  </si>
  <si>
    <t>"specifikovaná barva RAL 9005, nátěr matný, koeficient množství na konečné nátěry"1,1*2,99</t>
  </si>
  <si>
    <t>montáž včetně zřízení vrtů pro kotvení, úpravy prostoru pro založení patek, zřízení bednění a provedení nadbetonávky, včetně úpravy trasování a vykrytí spodních depresí do 30 cm</t>
  </si>
  <si>
    <t>montáž dynamické bariéry v terénu v délce 65 m výšky 3 m</t>
  </si>
  <si>
    <t>dodání bariéry záchytné energie 750 kJ, výšky 3 m, počet polí  5, délka pole 13, dodání včetně veškerých kotevních prvků - lanové kotvy upslope, lateralní kotvy, kotevní prvky patek z CKT S670H pr. 35 m délky 3 m, včetně zřízení vrtů a nadbetonávky z betonu C 20/25</t>
  </si>
  <si>
    <t>odkopávky hmot vzniklých ze souboru prací 02: 99,525 m3 
odkopávky hmot stávajících akumulací a svahovin:  
30,380 - 30,500 - plocha zásahu 140 m2 * hloubka zásahu 0,25 m = 35m3 
30,900 - 31,000 - plocha zásahu 115 m2 * hloubka zásahu 0,25 m = 28,75m3</t>
  </si>
  <si>
    <t>dle položky odkopávek tř. 3 - 163,2752  m3</t>
  </si>
  <si>
    <t>odkopávky hmot ze  souboru 03 - dolamování =11,9+23,10 m3</t>
  </si>
  <si>
    <t>"dle položky odkopávek tř. 4" 35,0 m3</t>
  </si>
  <si>
    <t>kamenivo pro doplnění štěrkového lože: 
levá strana - plocha doplnění (125+100) m2 * hloubka zásahu 0,25 m = 56,25 m3 
objemová hmotnost štěrku 1,85 t/m3</t>
  </si>
  <si>
    <t>čistění příkopu levá strana 200 m</t>
  </si>
  <si>
    <t>pročištění propustku v km 30,275; 30,514; 30,837; 30,959  v délce 10 m</t>
  </si>
  <si>
    <t>zajištění kolejového lože v km 30,400 - 30,500 a 30,900 - 30,100, šířka 3 m, opakované položení ve 2 vrstvách</t>
  </si>
  <si>
    <t>přesun veškeré rubaniny a odkopávek na místo trvalého uložení či přeložení z položek 122202501 a 122302508:  (163,275+35)*1,75 objemová tíha výkopku</t>
  </si>
  <si>
    <t xml:space="preserve">  SO 05-31-01</t>
  </si>
  <si>
    <t>Sanace skal v km 31,380 – 32,000 – Vimperk III</t>
  </si>
  <si>
    <t>SO 05-31-01</t>
  </si>
  <si>
    <t>základní sanační zásah levá strana 31,370 - 31,453, po svahu 9,0 m, členitost svahu 1,25, délka 83 m, míra zásahu 0,4 
základní sanační zásah levá strana 31,783 - 31,995, po svahu 11,5 m, členitost svahu 1,25, délka 212 m, míra zásahu 0,35</t>
  </si>
  <si>
    <t>určený rozsah kácení 5 ks</t>
  </si>
  <si>
    <t>"předpokládané množství 0,125 m3 na 100 m2 zásahu dle položky 15521112"(1440,125/100)*0,125   
"předpokládané dřevní hmoty  0,15 m3 z každého kusu stromu"(5+12)*0,15 
"redukce množství"0,35</t>
  </si>
  <si>
    <t>úsek: km 31,370 - 31,406 a 31,423 - 31,453, plocha zásahu 190 m2; ks = 1,3, 247 m2 x 0,25 hl. zásahu, rozsah zásahu 0,75  
úsek: km 31,783 - 31,995, plocha zásahu 655 m2; ks = 1,3, 851,5 m2 x 0,25 hl. zásahu, rozsah zásahu 0,8</t>
  </si>
  <si>
    <t>vyčištění puklin: odhad cca 1,75 m3</t>
  </si>
  <si>
    <t>Odtěžení částí bloků a svahů po očistě svahu pro profilaci před pokládkou sítí, odborný odhad levá strana 6 m3</t>
  </si>
  <si>
    <t>"dolamování a rozpojování bloků a profilace sítí, zaměřené polohy a rozsahu bloků: 0,75; 0,65; 1,5; 2,15; 2,85; 1,85; 0,6; 0,85; 0,55; 2,55; 0,55; 1,75; 0,75; 3,45; 7,16; 2,15; 0,85; 1,15; 3,25;</t>
  </si>
  <si>
    <t>úsek km 31,843 - 31,900, délka úseku, délka po svahu, členitost a profilace sítí po svahu: 57*9,0*1,30 
úsek km 31,900 - 31,940, délka úseku, délka po svahu, členitost a profilace sítí po svahu: 40*11,5*1,30 
úsek km 31,940 - 31,982, délka úseku, délka po svahu, členitost a profilace sítí po svahu: 42*8,5*1,25</t>
  </si>
  <si>
    <t>"kotevní prvky pro hlavní kotvení v ploše na 60% rozsahu dle předpokladu, základní rastr 2x2 m, 1ks/4m2 sítě"(1712*0,6)/4   
"kotevní prvky pro profilaci sítě v ploše, rozsah do 15% z počtu tohoto typu prvků"257*0,15</t>
  </si>
  <si>
    <t>kotevní prvky sítí  CKT délky 2 m do vrtu dl. 1,9 m - 295*1,9</t>
  </si>
  <si>
    <t>kotevní prvky sítí  CKT délky 2 m do vrtu dl. 1,9 m - 311*1,9</t>
  </si>
  <si>
    <t>"dodávka sítí na určenou plochu včetně ohybů 0,5 m na horním a spodním okraji, technologické překryvy, prostřihy, koeficient množství 1,2"1712*1,2</t>
  </si>
  <si>
    <t>úsek km 31,843 - 31,900, délka úseku, délka po svahu, členitost a profilace sítí po svahu: 57*4,5*1,30 
úsek km 31,900 - 31,940, délka úseku, délka po svahu, členitost a profilace sítí po svahu: 40*6,5*1,30 
úsek km 31,940 - 31,982, délka úseku, délka po svahu, členitost a profilace sítí po svahu: 42*8,5*1,25 
zaokrouhleno na celé m2</t>
  </si>
  <si>
    <t>"dodávka geomatrace pod sítě, technologické překryvy, prostřihy, koeficient množství 1,2"1120*1,2</t>
  </si>
  <si>
    <t>"zajištění obvodové linie sítí"55+430</t>
  </si>
  <si>
    <t>"dodání lana včetně ohybů a profilace, koeficient množství 1,2"485*1,2</t>
  </si>
  <si>
    <t>"zajištění ohybu sítí horní a spodní, pletivo 4 ks na 0,2m"((55+430)/0,2)*4    
"zajištění ohybů vpletených lan, 5 ks na ohyb lan"(55+430)*5    
"spojování pásů sítí po 0,1 m"((154/3)*11)/0,1</t>
  </si>
  <si>
    <t>"základní nátěr všech kotevních prvků včetně matek a podložek"(0,2*0,2*2+0,01+0,0125)*(295+198)</t>
  </si>
  <si>
    <t>50,533 m2 * 0,5 kg/m2</t>
  </si>
  <si>
    <t>"specifikovaná barva RAL 9005, nátěr matný, koeficient množství na konečné nátěry"1,1*25,266</t>
  </si>
  <si>
    <t>odkopávky hmot vzniklých ze souboru prací 02: 216,613 m3 
odkopávky hmot stávajících akumulací a svahovin:  
km 31,400 - 31,500  - plocha zásahu 70 m2 * hloubka zásahu 0,3 m = 21 m3 
km 31,783 - 31,998  - plocha zásahu 190 m2 * hloubka zásahu 0,35 m = 66,5 m3</t>
  </si>
  <si>
    <t>dle položky odkopávek tř. 3 - 304,1132  m3</t>
  </si>
  <si>
    <t>odkopávky hmot ze souboru 02 - vyčistění puklin a souboru 03 - dolamování = 1,75+6+32,210</t>
  </si>
  <si>
    <t>"dle položky odkopávek tř. 4" 39,960 m3</t>
  </si>
  <si>
    <t>kamenivo pro doplnění štěrkového lože: 
levá strana - plocha doplnění (205) m2 * hloubka zásahu 0,25 m = 51,25 m3 
objemová hmotnost štěrku 1,85 t/m3</t>
  </si>
  <si>
    <t>pročištění propustku v km 31,482; 31,783;  31,992 v celkové délce 17m</t>
  </si>
  <si>
    <t>zajištění kolejového lože v km 31,375 - 31,500 a 31,780 - 32,000, šířka 3 m, opakované položení ve 2 vrstvách</t>
  </si>
  <si>
    <t>dodání materiálu včetně technologických překryvů a spotřeby 4140 * 1,2</t>
  </si>
  <si>
    <t>přesun veškeré rubaniny a odkopávek na místo trvalého uložení či přeložení z položek 122202501 a 122302508:  (304,113+39,960)*1,75 objemová tíha výkopku</t>
  </si>
  <si>
    <t xml:space="preserve">  SO 05-32-01</t>
  </si>
  <si>
    <t>Sanace skal v km 32,020 – 32,250 – Vimperk III – město</t>
  </si>
  <si>
    <t>SO 05-32-01</t>
  </si>
  <si>
    <t>základní sanační zásah v km 32,020 - 32,084, po svahu 12,0 m, členitost svahu 1,15, délka 48 m, míra zásahu 0,4 (část svahu sanována v rámci opravných prací 2019) 
základní sanační zásah v km 32,167 - 32,250, po svahu 10,0 m, členitost svahu 1,25, délka 83 m, míra zásahu 0,7</t>
  </si>
  <si>
    <t>určený rozsah kácení 3 ks</t>
  </si>
  <si>
    <t>"předpokládané množství 0,125 m3 na 100 m2 zásahu dle položky 15521112"(991,21/100)*0,125   
"předpokládané dřevní hmoty  0,15 m3 z každého kusu stromu"(10+5+31)*0,15</t>
  </si>
  <si>
    <t>km 32,000 - 32,084 ve dvou částech, celková plocha zásahu  352 m2, ks = 1,25, 440 m2 x 0,25 hl. zásahu, rozsah zásahu 0,70 
km 32,167 - 32,250, celková plocha zásahu 270 m2, ks = 1,30, 351 m2 x 0,35 hl. zásahu, rozsah zásahu 0,80</t>
  </si>
  <si>
    <t>vyčištění puklin pravá strana: odhad cca 2,5 m3</t>
  </si>
  <si>
    <t>Odtěžení částí bloků a svahů po očistě svahu pro profilaci před pokládkou sítí, bloky zaměřeny na místě: 1,15; 1,25; 0,95; 2,11; 2,75; 1,85; 1,35; 0,65; 0,75</t>
  </si>
  <si>
    <t>Soubor 04 - Lokální kotvení bloků</t>
  </si>
  <si>
    <t>"určený počet prvků"20</t>
  </si>
  <si>
    <t>určený počet prvků20</t>
  </si>
  <si>
    <t>kotevní prvky sítí  CKT délky 2 m do vrtu dl. 1,9 m - 20*1,9</t>
  </si>
  <si>
    <t>"základní nátěr všech kotevních prvků včetně matek a podložek"(0,2*0,2*2+0,01+0,0125)*(20)</t>
  </si>
  <si>
    <t>4,100 m2 * 0,5 kg/m2</t>
  </si>
  <si>
    <t>"vrchní nátěr všech kotevních prvků včetně matek a podložek"(0,2*0,2*2+0,01+0,0125)*(20+20)</t>
  </si>
  <si>
    <t>"specifikovaná barva RAL 9005, nátěr matný, koeficient množství na konečné nátěry"1,1*2,050</t>
  </si>
  <si>
    <t>odkopávky hmot vzniklých ze souboru prací 02: 175,280 m3 
odkopávky ze souboru 03: 2,5+12,810 m3 
odkopávky hmot stávajících akumulací a svahovin:  
31,167 - 32,250 - plocha zásahu 105 m2 * 0,3 hloubka zásahu</t>
  </si>
  <si>
    <t>dle položky odkopávek tř. 3 - 222,090  m3</t>
  </si>
  <si>
    <t>čistění příkop mezi napojením trativodu ke konečnému vyústění v celkové délce 200 m</t>
  </si>
  <si>
    <t>pročištění propustku v km 32,101 v délce 10 m</t>
  </si>
  <si>
    <t>Soubor 10 - Přesuny hmot</t>
  </si>
  <si>
    <t>zajištění kolejového lože v km 31,020 - 31,080 a 31,150 - 31,250, šířka 3 m, opakované položení ve 2 vrstvách</t>
  </si>
  <si>
    <t>dodání materiálu včetně technologických překryvů a spotřeby 1920 * 1,2</t>
  </si>
  <si>
    <t>přesun veškeré rubaniny a odkopávek na místo trvalého uložení či přeložení z položky 122202501 :  222,090*1,75 objemová tíha výkopku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</si>
</sst>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99'!K8+'SO 99'!M8</f>
      </c>
      <c s="14">
        <f>C11*0.21</f>
      </c>
      <c s="14">
        <f>C11+D11</f>
      </c>
      <c s="13">
        <f>'SO 99'!T7</f>
      </c>
    </row>
    <row r="12" spans="1:6" ht="12.75">
      <c r="A12" s="11" t="s">
        <v>104</v>
      </c>
      <c s="12" t="s">
        <v>105</v>
      </c>
      <c s="14">
        <f>0+C13+C14+C15+C16+C17+C18+C19+C20+C21+C22</f>
      </c>
      <c s="14">
        <f>C12*0.21</f>
      </c>
      <c s="14">
        <f>0+E13+E14+E15+E16+E17+E18+E19+E20+E21+E22</f>
      </c>
      <c s="13">
        <f>0+F13+F14+F15+F16+F17+F18+F19+F20+F21+F22</f>
      </c>
    </row>
    <row r="13" spans="1:6" ht="12.75">
      <c r="A13" s="11" t="s">
        <v>106</v>
      </c>
      <c s="12" t="s">
        <v>107</v>
      </c>
      <c s="14">
        <f>'SO 01-04-02'!K8+'SO 01-04-02'!M8</f>
      </c>
      <c s="14">
        <f>C13*0.21</f>
      </c>
      <c s="14">
        <f>C13+D13</f>
      </c>
      <c s="13">
        <f>'SO 01-04-02'!T7</f>
      </c>
    </row>
    <row r="14" spans="1:6" ht="12.75">
      <c r="A14" s="11" t="s">
        <v>308</v>
      </c>
      <c s="12" t="s">
        <v>309</v>
      </c>
      <c s="14">
        <f>'SO 03-15-02'!K8+'SO 03-15-02'!M8</f>
      </c>
      <c s="14">
        <f>C14*0.21</f>
      </c>
      <c s="14">
        <f>C14+D14</f>
      </c>
      <c s="13">
        <f>'SO 03-15-02'!T7</f>
      </c>
    </row>
    <row r="15" spans="1:6" ht="12.75">
      <c r="A15" s="11" t="s">
        <v>380</v>
      </c>
      <c s="12" t="s">
        <v>381</v>
      </c>
      <c s="14">
        <f>'SO 03-16-01'!K8+'SO 03-16-01'!M8</f>
      </c>
      <c s="14">
        <f>C15*0.21</f>
      </c>
      <c s="14">
        <f>C15+D15</f>
      </c>
      <c s="13">
        <f>'SO 03-16-01'!T7</f>
      </c>
    </row>
    <row r="16" spans="1:6" ht="12.75">
      <c r="A16" s="11" t="s">
        <v>427</v>
      </c>
      <c s="12" t="s">
        <v>428</v>
      </c>
      <c s="14">
        <f>'SO 03-18-02'!K8+'SO 03-18-02'!M8</f>
      </c>
      <c s="14">
        <f>C16*0.21</f>
      </c>
      <c s="14">
        <f>C16+D16</f>
      </c>
      <c s="13">
        <f>'SO 03-18-02'!T7</f>
      </c>
    </row>
    <row r="17" spans="1:6" ht="12.75">
      <c r="A17" s="11" t="s">
        <v>507</v>
      </c>
      <c s="12" t="s">
        <v>508</v>
      </c>
      <c s="14">
        <f>'SO 04-24-01'!K8+'SO 04-24-01'!M8</f>
      </c>
      <c s="14">
        <f>C17*0.21</f>
      </c>
      <c s="14">
        <f>C17+D17</f>
      </c>
      <c s="13">
        <f>'SO 04-24-01'!T7</f>
      </c>
    </row>
    <row r="18" spans="1:6" ht="12.75">
      <c r="A18" s="11" t="s">
        <v>584</v>
      </c>
      <c s="12" t="s">
        <v>585</v>
      </c>
      <c s="14">
        <f>'SO 04-26-01'!K8+'SO 04-26-01'!M8</f>
      </c>
      <c s="14">
        <f>C18*0.21</f>
      </c>
      <c s="14">
        <f>C18+D18</f>
      </c>
      <c s="13">
        <f>'SO 04-26-01'!T7</f>
      </c>
    </row>
    <row r="19" spans="1:6" ht="12.75">
      <c r="A19" s="11" t="s">
        <v>629</v>
      </c>
      <c s="12" t="s">
        <v>630</v>
      </c>
      <c s="14">
        <f>'SO 05-28-02'!K8+'SO 05-28-02'!M8</f>
      </c>
      <c s="14">
        <f>C19*0.21</f>
      </c>
      <c s="14">
        <f>C19+D19</f>
      </c>
      <c s="13">
        <f>'SO 05-28-02'!T7</f>
      </c>
    </row>
    <row r="20" spans="1:6" ht="12.75">
      <c r="A20" s="11" t="s">
        <v>702</v>
      </c>
      <c s="12" t="s">
        <v>703</v>
      </c>
      <c s="14">
        <f>'SO 05-30-01'!K8+'SO 05-30-01'!M8</f>
      </c>
      <c s="14">
        <f>C20*0.21</f>
      </c>
      <c s="14">
        <f>C20+D20</f>
      </c>
      <c s="13">
        <f>'SO 05-30-01'!T7</f>
      </c>
    </row>
    <row r="21" spans="1:6" ht="12.75">
      <c r="A21" s="11" t="s">
        <v>739</v>
      </c>
      <c s="12" t="s">
        <v>740</v>
      </c>
      <c s="14">
        <f>'SO 05-31-01'!K8+'SO 05-31-01'!M8</f>
      </c>
      <c s="14">
        <f>C21*0.21</f>
      </c>
      <c s="14">
        <f>C21+D21</f>
      </c>
      <c s="13">
        <f>'SO 05-31-01'!T7</f>
      </c>
    </row>
    <row r="22" spans="1:6" ht="12.75">
      <c r="A22" s="11" t="s">
        <v>771</v>
      </c>
      <c s="12" t="s">
        <v>772</v>
      </c>
      <c s="14">
        <f>'SO 05-32-01'!K8+'SO 05-32-01'!M8</f>
      </c>
      <c s="14">
        <f>C22*0.21</f>
      </c>
      <c s="14">
        <f>C22+D22</f>
      </c>
      <c s="13">
        <f>'SO 05-32-01'!T7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COUNTIFS(L8:L178,"=0",A8:A178,"P")+COUNTIFS(L8:L178,"",A8:A178,"P")+SUM(Q8:Q178)</f>
      </c>
    </row>
    <row r="8" spans="1:13" ht="12.75">
      <c r="A8" t="s">
        <v>44</v>
      </c>
      <c r="C8" s="28" t="s">
        <v>704</v>
      </c>
      <c r="E8" s="30" t="s">
        <v>703</v>
      </c>
      <c r="J8" s="29">
        <f>0+J9+J42+J103+J112+J141</f>
      </c>
      <c s="29">
        <f>0+K9+K42+K103+K112+K141</f>
      </c>
      <c s="29">
        <f>0+L9+L42+L103+L112+L141</f>
      </c>
      <c s="29">
        <f>0+M9+M42+M103+M112+M141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1449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705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588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706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590</v>
      </c>
      <c s="35" t="s">
        <v>47</v>
      </c>
      <c s="6" t="s">
        <v>591</v>
      </c>
      <c s="36" t="s">
        <v>117</v>
      </c>
      <c s="37">
        <v>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707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122</v>
      </c>
      <c s="35" t="s">
        <v>47</v>
      </c>
      <c s="6" t="s">
        <v>123</v>
      </c>
      <c s="36" t="s">
        <v>124</v>
      </c>
      <c s="37">
        <v>9.506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51">
      <c r="A28" s="35" t="s">
        <v>57</v>
      </c>
      <c r="E28" s="40" t="s">
        <v>708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126</v>
      </c>
      <c s="35" t="s">
        <v>47</v>
      </c>
      <c s="6" t="s">
        <v>127</v>
      </c>
      <c s="36" t="s">
        <v>124</v>
      </c>
      <c s="37">
        <v>99.525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709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11.9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710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23.1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711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390</v>
      </c>
      <c r="J42" s="32">
        <f>0</f>
      </c>
      <c s="32">
        <f>0</f>
      </c>
      <c s="32">
        <f>0+L43+L47+L51+L55+L59+L63+L67+L71+L75+L79+L83+L87+L91+L95+L99</f>
      </c>
      <c s="32">
        <f>0+M43+M47+M51+M55+M59+M63+M67+M71+M75+M79+M83+M87+M91+M95+M99</f>
      </c>
    </row>
    <row r="43" spans="1:16" ht="25.5">
      <c r="A43" t="s">
        <v>49</v>
      </c>
      <c s="34" t="s">
        <v>99</v>
      </c>
      <c s="34" t="s">
        <v>157</v>
      </c>
      <c s="35" t="s">
        <v>47</v>
      </c>
      <c s="6" t="s">
        <v>158</v>
      </c>
      <c s="36" t="s">
        <v>159</v>
      </c>
      <c s="37">
        <v>28</v>
      </c>
      <c s="36">
        <v>0.00011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57</v>
      </c>
      <c r="E45" s="40" t="s">
        <v>712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392</v>
      </c>
      <c s="35" t="s">
        <v>47</v>
      </c>
      <c s="6" t="s">
        <v>393</v>
      </c>
      <c s="36" t="s">
        <v>159</v>
      </c>
      <c s="37">
        <v>10.625</v>
      </c>
      <c s="36">
        <v>0.00067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57</v>
      </c>
      <c r="E49" s="40" t="s">
        <v>713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395</v>
      </c>
      <c s="35" t="s">
        <v>47</v>
      </c>
      <c s="6" t="s">
        <v>396</v>
      </c>
      <c s="36" t="s">
        <v>159</v>
      </c>
      <c s="37">
        <v>10.625</v>
      </c>
      <c s="36">
        <v>0.00075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714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398</v>
      </c>
      <c s="35" t="s">
        <v>47</v>
      </c>
      <c s="6" t="s">
        <v>399</v>
      </c>
      <c s="36" t="s">
        <v>117</v>
      </c>
      <c s="37">
        <v>14</v>
      </c>
      <c s="36">
        <v>0.0256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715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401</v>
      </c>
      <c s="35" t="s">
        <v>47</v>
      </c>
      <c s="6" t="s">
        <v>402</v>
      </c>
      <c s="36" t="s">
        <v>117</v>
      </c>
      <c s="37">
        <v>17</v>
      </c>
      <c s="36">
        <v>0.1371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716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404</v>
      </c>
      <c s="35" t="s">
        <v>47</v>
      </c>
      <c s="6" t="s">
        <v>405</v>
      </c>
      <c s="36" t="s">
        <v>117</v>
      </c>
      <c s="37">
        <v>14</v>
      </c>
      <c s="36">
        <v>0.00144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717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407</v>
      </c>
      <c s="35" t="s">
        <v>47</v>
      </c>
      <c s="6" t="s">
        <v>408</v>
      </c>
      <c s="36" t="s">
        <v>90</v>
      </c>
      <c s="37">
        <v>60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718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465</v>
      </c>
      <c s="35" t="s">
        <v>47</v>
      </c>
      <c s="6" t="s">
        <v>466</v>
      </c>
      <c s="36" t="s">
        <v>90</v>
      </c>
      <c s="37">
        <v>72</v>
      </c>
      <c s="36">
        <v>0.00147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719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412</v>
      </c>
      <c s="35" t="s">
        <v>47</v>
      </c>
      <c s="6" t="s">
        <v>413</v>
      </c>
      <c s="36" t="s">
        <v>159</v>
      </c>
      <c s="37">
        <v>210</v>
      </c>
      <c s="36">
        <v>1E-05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720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159</v>
      </c>
      <c s="37">
        <v>252</v>
      </c>
      <c s="36">
        <v>0.00036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721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187</v>
      </c>
      <c s="35" t="s">
        <v>47</v>
      </c>
      <c s="6" t="s">
        <v>188</v>
      </c>
      <c s="36" t="s">
        <v>117</v>
      </c>
      <c s="37">
        <v>1050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38.25">
      <c r="A85" s="35" t="s">
        <v>57</v>
      </c>
      <c r="E85" s="40" t="s">
        <v>722</v>
      </c>
    </row>
    <row r="86" spans="1:5" ht="12.75">
      <c r="A86" t="s">
        <v>59</v>
      </c>
      <c r="E86" s="39" t="s">
        <v>114</v>
      </c>
    </row>
    <row r="87" spans="1:16" ht="25.5">
      <c r="A87" t="s">
        <v>49</v>
      </c>
      <c s="34" t="s">
        <v>186</v>
      </c>
      <c s="34" t="s">
        <v>192</v>
      </c>
      <c s="35" t="s">
        <v>47</v>
      </c>
      <c s="6" t="s">
        <v>193</v>
      </c>
      <c s="36" t="s">
        <v>90</v>
      </c>
      <c s="37">
        <v>4.6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723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196</v>
      </c>
      <c s="35" t="s">
        <v>47</v>
      </c>
      <c s="6" t="s">
        <v>197</v>
      </c>
      <c s="36" t="s">
        <v>198</v>
      </c>
      <c s="37">
        <v>2.99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724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201</v>
      </c>
      <c s="35" t="s">
        <v>47</v>
      </c>
      <c s="6" t="s">
        <v>202</v>
      </c>
      <c s="36" t="s">
        <v>90</v>
      </c>
      <c s="37">
        <v>4.6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725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205</v>
      </c>
      <c s="35" t="s">
        <v>47</v>
      </c>
      <c s="6" t="s">
        <v>206</v>
      </c>
      <c s="36" t="s">
        <v>198</v>
      </c>
      <c s="37">
        <v>3.289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726</v>
      </c>
    </row>
    <row r="102" spans="1:5" ht="12.75">
      <c r="A102" t="s">
        <v>59</v>
      </c>
      <c r="E102" s="39" t="s">
        <v>114</v>
      </c>
    </row>
    <row r="103" spans="1:13" ht="12.75">
      <c r="A103" t="s">
        <v>46</v>
      </c>
      <c r="C103" s="31" t="s">
        <v>26</v>
      </c>
      <c r="E103" s="33" t="s">
        <v>475</v>
      </c>
      <c r="J103" s="32">
        <f>0</f>
      </c>
      <c s="32">
        <f>0</f>
      </c>
      <c s="32">
        <f>0+L104+L108</f>
      </c>
      <c s="32">
        <f>0+M104+M108</f>
      </c>
    </row>
    <row r="104" spans="1:16" ht="25.5">
      <c r="A104" t="s">
        <v>49</v>
      </c>
      <c s="34" t="s">
        <v>204</v>
      </c>
      <c s="34" t="s">
        <v>476</v>
      </c>
      <c s="35" t="s">
        <v>47</v>
      </c>
      <c s="6" t="s">
        <v>477</v>
      </c>
      <c s="36" t="s">
        <v>90</v>
      </c>
      <c s="37">
        <v>195</v>
      </c>
      <c s="36">
        <v>0.02503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38.25">
      <c r="A105" s="35" t="s">
        <v>55</v>
      </c>
      <c r="E105" s="39" t="s">
        <v>727</v>
      </c>
    </row>
    <row r="106" spans="1:5" ht="12.75">
      <c r="A106" s="35" t="s">
        <v>57</v>
      </c>
      <c r="E106" s="40" t="s">
        <v>728</v>
      </c>
    </row>
    <row r="107" spans="1:5" ht="12.75">
      <c r="A107" t="s">
        <v>59</v>
      </c>
      <c r="E107" s="39" t="s">
        <v>114</v>
      </c>
    </row>
    <row r="108" spans="1:16" ht="12.75">
      <c r="A108" t="s">
        <v>49</v>
      </c>
      <c s="34" t="s">
        <v>209</v>
      </c>
      <c s="34" t="s">
        <v>480</v>
      </c>
      <c s="35" t="s">
        <v>47</v>
      </c>
      <c s="6" t="s">
        <v>481</v>
      </c>
      <c s="36" t="s">
        <v>90</v>
      </c>
      <c s="37">
        <v>195</v>
      </c>
      <c s="36">
        <v>0.065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51">
      <c r="A110" s="35" t="s">
        <v>57</v>
      </c>
      <c r="E110" s="40" t="s">
        <v>729</v>
      </c>
    </row>
    <row r="111" spans="1:5" ht="63.75">
      <c r="A111" t="s">
        <v>59</v>
      </c>
      <c r="E111" s="39" t="s">
        <v>483</v>
      </c>
    </row>
    <row r="112" spans="1:13" ht="12.75">
      <c r="A112" t="s">
        <v>46</v>
      </c>
      <c r="C112" s="31" t="s">
        <v>69</v>
      </c>
      <c r="E112" s="33" t="s">
        <v>217</v>
      </c>
      <c r="J112" s="32">
        <f>0</f>
      </c>
      <c s="32">
        <f>0</f>
      </c>
      <c s="32">
        <f>0+L113+L117+L121+L125+L129+L133+L137</f>
      </c>
      <c s="32">
        <f>0+M113+M117+M121+M125+M129+M133+M137</f>
      </c>
    </row>
    <row r="113" spans="1:16" ht="25.5">
      <c r="A113" t="s">
        <v>49</v>
      </c>
      <c s="34" t="s">
        <v>213</v>
      </c>
      <c s="34" t="s">
        <v>219</v>
      </c>
      <c s="35" t="s">
        <v>47</v>
      </c>
      <c s="6" t="s">
        <v>220</v>
      </c>
      <c s="36" t="s">
        <v>124</v>
      </c>
      <c s="37">
        <v>163.275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112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51">
      <c r="A115" s="35" t="s">
        <v>57</v>
      </c>
      <c r="E115" s="40" t="s">
        <v>730</v>
      </c>
    </row>
    <row r="116" spans="1:5" ht="12.75">
      <c r="A116" t="s">
        <v>59</v>
      </c>
      <c r="E116" s="39" t="s">
        <v>114</v>
      </c>
    </row>
    <row r="117" spans="1:16" ht="25.5">
      <c r="A117" t="s">
        <v>49</v>
      </c>
      <c s="34" t="s">
        <v>218</v>
      </c>
      <c s="34" t="s">
        <v>223</v>
      </c>
      <c s="35" t="s">
        <v>47</v>
      </c>
      <c s="6" t="s">
        <v>220</v>
      </c>
      <c s="36" t="s">
        <v>124</v>
      </c>
      <c s="37">
        <v>163.275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731</v>
      </c>
    </row>
    <row r="120" spans="1:5" ht="12.75">
      <c r="A120" t="s">
        <v>59</v>
      </c>
      <c r="E120" s="39" t="s">
        <v>114</v>
      </c>
    </row>
    <row r="121" spans="1:16" ht="25.5">
      <c r="A121" t="s">
        <v>49</v>
      </c>
      <c s="34" t="s">
        <v>222</v>
      </c>
      <c s="34" t="s">
        <v>226</v>
      </c>
      <c s="35" t="s">
        <v>47</v>
      </c>
      <c s="6" t="s">
        <v>220</v>
      </c>
      <c s="36" t="s">
        <v>124</v>
      </c>
      <c s="37">
        <v>35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732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229</v>
      </c>
      <c s="35" t="s">
        <v>47</v>
      </c>
      <c s="6" t="s">
        <v>220</v>
      </c>
      <c s="36" t="s">
        <v>124</v>
      </c>
      <c s="37">
        <v>35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733</v>
      </c>
    </row>
    <row r="128" spans="1:5" ht="12.75">
      <c r="A128" t="s">
        <v>59</v>
      </c>
      <c r="E128" s="39" t="s">
        <v>114</v>
      </c>
    </row>
    <row r="129" spans="1:16" ht="12.75">
      <c r="A129" t="s">
        <v>49</v>
      </c>
      <c s="34" t="s">
        <v>228</v>
      </c>
      <c s="34" t="s">
        <v>249</v>
      </c>
      <c s="35" t="s">
        <v>47</v>
      </c>
      <c s="6" t="s">
        <v>250</v>
      </c>
      <c s="36" t="s">
        <v>251</v>
      </c>
      <c s="37">
        <v>104.063</v>
      </c>
      <c s="36">
        <v>1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38.25">
      <c r="A131" s="35" t="s">
        <v>57</v>
      </c>
      <c r="E131" s="40" t="s">
        <v>734</v>
      </c>
    </row>
    <row r="132" spans="1:5" ht="12.75">
      <c r="A132" t="s">
        <v>59</v>
      </c>
      <c r="E132" s="39" t="s">
        <v>114</v>
      </c>
    </row>
    <row r="133" spans="1:16" ht="25.5">
      <c r="A133" t="s">
        <v>49</v>
      </c>
      <c s="34" t="s">
        <v>231</v>
      </c>
      <c s="34" t="s">
        <v>258</v>
      </c>
      <c s="35" t="s">
        <v>47</v>
      </c>
      <c s="6" t="s">
        <v>259</v>
      </c>
      <c s="36" t="s">
        <v>159</v>
      </c>
      <c s="37">
        <v>200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57</v>
      </c>
      <c r="E135" s="40" t="s">
        <v>735</v>
      </c>
    </row>
    <row r="136" spans="1:5" ht="12.75">
      <c r="A136" t="s">
        <v>59</v>
      </c>
      <c r="E136" s="39" t="s">
        <v>114</v>
      </c>
    </row>
    <row r="137" spans="1:16" ht="12.75">
      <c r="A137" t="s">
        <v>49</v>
      </c>
      <c s="34" t="s">
        <v>235</v>
      </c>
      <c s="34" t="s">
        <v>262</v>
      </c>
      <c s="35" t="s">
        <v>47</v>
      </c>
      <c s="6" t="s">
        <v>263</v>
      </c>
      <c s="36" t="s">
        <v>159</v>
      </c>
      <c s="37">
        <v>40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736</v>
      </c>
    </row>
    <row r="140" spans="1:5" ht="12.75">
      <c r="A140" t="s">
        <v>59</v>
      </c>
      <c r="E140" s="39" t="s">
        <v>114</v>
      </c>
    </row>
    <row r="141" spans="1:13" ht="12.75">
      <c r="A141" t="s">
        <v>46</v>
      </c>
      <c r="C141" s="31" t="s">
        <v>81</v>
      </c>
      <c r="E141" s="33" t="s">
        <v>265</v>
      </c>
      <c r="J141" s="32">
        <f>0</f>
      </c>
      <c s="32">
        <f>0</f>
      </c>
      <c s="32">
        <f>0+L142+L146+L150+L154+L158+L162+L166+L170+L174+L178</f>
      </c>
      <c s="32">
        <f>0+M142+M146+M150+M154+M158+M162+M166+M170+M174+M178</f>
      </c>
    </row>
    <row r="142" spans="1:16" ht="25.5">
      <c r="A142" t="s">
        <v>49</v>
      </c>
      <c s="34" t="s">
        <v>240</v>
      </c>
      <c s="34" t="s">
        <v>267</v>
      </c>
      <c s="35" t="s">
        <v>47</v>
      </c>
      <c s="6" t="s">
        <v>268</v>
      </c>
      <c s="36" t="s">
        <v>90</v>
      </c>
      <c s="37">
        <v>2640</v>
      </c>
      <c s="36">
        <v>0.00014</v>
      </c>
      <c s="36">
        <f>ROUND(G142*H142,6)</f>
      </c>
      <c r="L142" s="38">
        <v>0</v>
      </c>
      <c s="32">
        <f>ROUND(ROUND(L142,2)*ROUND(G142,3),2)</f>
      </c>
      <c s="36" t="s">
        <v>112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25.5">
      <c r="A144" s="35" t="s">
        <v>57</v>
      </c>
      <c r="E144" s="40" t="s">
        <v>737</v>
      </c>
    </row>
    <row r="145" spans="1:5" ht="12.75">
      <c r="A145" t="s">
        <v>59</v>
      </c>
      <c r="E145" s="39" t="s">
        <v>114</v>
      </c>
    </row>
    <row r="146" spans="1:16" ht="12.75">
      <c r="A146" t="s">
        <v>49</v>
      </c>
      <c s="34" t="s">
        <v>244</v>
      </c>
      <c s="34" t="s">
        <v>271</v>
      </c>
      <c s="35" t="s">
        <v>47</v>
      </c>
      <c s="6" t="s">
        <v>272</v>
      </c>
      <c s="36" t="s">
        <v>90</v>
      </c>
      <c s="37">
        <v>3168</v>
      </c>
      <c s="36">
        <v>0.00028</v>
      </c>
      <c s="36">
        <f>ROUND(G146*H146,6)</f>
      </c>
      <c r="L146" s="38">
        <v>0</v>
      </c>
      <c s="32">
        <f>ROUND(ROUND(L146,2)*ROUND(G146,3),2)</f>
      </c>
      <c s="36" t="s">
        <v>112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698</v>
      </c>
    </row>
    <row r="149" spans="1:5" ht="12.75">
      <c r="A149" t="s">
        <v>59</v>
      </c>
      <c r="E149" s="39" t="s">
        <v>114</v>
      </c>
    </row>
    <row r="150" spans="1:16" ht="25.5">
      <c r="A150" t="s">
        <v>49</v>
      </c>
      <c s="34" t="s">
        <v>248</v>
      </c>
      <c s="34" t="s">
        <v>275</v>
      </c>
      <c s="35" t="s">
        <v>47</v>
      </c>
      <c s="6" t="s">
        <v>276</v>
      </c>
      <c s="36" t="s">
        <v>90</v>
      </c>
      <c s="37">
        <v>2640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112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277</v>
      </c>
    </row>
    <row r="153" spans="1:5" ht="12.75">
      <c r="A153" t="s">
        <v>59</v>
      </c>
      <c r="E153" s="39" t="s">
        <v>114</v>
      </c>
    </row>
    <row r="154" spans="1:16" ht="12.75">
      <c r="A154" t="s">
        <v>49</v>
      </c>
      <c s="34" t="s">
        <v>253</v>
      </c>
      <c s="34" t="s">
        <v>279</v>
      </c>
      <c s="35" t="s">
        <v>47</v>
      </c>
      <c s="6" t="s">
        <v>280</v>
      </c>
      <c s="36" t="s">
        <v>251</v>
      </c>
      <c s="37">
        <v>24.448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112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281</v>
      </c>
    </row>
    <row r="157" spans="1:5" ht="12.75">
      <c r="A157" t="s">
        <v>59</v>
      </c>
      <c r="E157" s="39" t="s">
        <v>114</v>
      </c>
    </row>
    <row r="158" spans="1:16" ht="25.5">
      <c r="A158" t="s">
        <v>49</v>
      </c>
      <c s="34" t="s">
        <v>257</v>
      </c>
      <c s="34" t="s">
        <v>283</v>
      </c>
      <c s="35" t="s">
        <v>47</v>
      </c>
      <c s="6" t="s">
        <v>284</v>
      </c>
      <c s="36" t="s">
        <v>251</v>
      </c>
      <c s="37">
        <v>346.981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112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57</v>
      </c>
      <c r="E160" s="40" t="s">
        <v>738</v>
      </c>
    </row>
    <row r="161" spans="1:5" ht="12.75">
      <c r="A161" t="s">
        <v>59</v>
      </c>
      <c r="E161" s="39" t="s">
        <v>114</v>
      </c>
    </row>
    <row r="162" spans="1:16" ht="25.5">
      <c r="A162" t="s">
        <v>49</v>
      </c>
      <c s="34" t="s">
        <v>261</v>
      </c>
      <c s="34" t="s">
        <v>291</v>
      </c>
      <c s="35" t="s">
        <v>47</v>
      </c>
      <c s="6" t="s">
        <v>366</v>
      </c>
      <c s="36" t="s">
        <v>124</v>
      </c>
      <c s="37">
        <v>396.55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112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25.5">
      <c r="A164" s="35" t="s">
        <v>57</v>
      </c>
      <c r="E164" s="40" t="s">
        <v>293</v>
      </c>
    </row>
    <row r="165" spans="1:5" ht="12.75">
      <c r="A165" t="s">
        <v>59</v>
      </c>
      <c r="E165" s="39" t="s">
        <v>114</v>
      </c>
    </row>
    <row r="166" spans="1:16" ht="25.5">
      <c r="A166" t="s">
        <v>49</v>
      </c>
      <c s="34" t="s">
        <v>266</v>
      </c>
      <c s="34" t="s">
        <v>295</v>
      </c>
      <c s="35" t="s">
        <v>47</v>
      </c>
      <c s="6" t="s">
        <v>296</v>
      </c>
      <c s="36" t="s">
        <v>124</v>
      </c>
      <c s="37">
        <v>63.131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112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25.5">
      <c r="A168" s="35" t="s">
        <v>57</v>
      </c>
      <c r="E168" s="40" t="s">
        <v>376</v>
      </c>
    </row>
    <row r="169" spans="1:5" ht="12.75">
      <c r="A169" t="s">
        <v>59</v>
      </c>
      <c r="E169" s="39" t="s">
        <v>114</v>
      </c>
    </row>
    <row r="170" spans="1:16" ht="25.5">
      <c r="A170" t="s">
        <v>49</v>
      </c>
      <c s="34" t="s">
        <v>270</v>
      </c>
      <c s="34" t="s">
        <v>291</v>
      </c>
      <c s="35" t="s">
        <v>27</v>
      </c>
      <c s="6" t="s">
        <v>366</v>
      </c>
      <c s="36" t="s">
        <v>124</v>
      </c>
      <c s="37">
        <v>72.638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112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25.5">
      <c r="A172" s="35" t="s">
        <v>57</v>
      </c>
      <c r="E172" s="40" t="s">
        <v>299</v>
      </c>
    </row>
    <row r="173" spans="1:5" ht="12.75">
      <c r="A173" t="s">
        <v>59</v>
      </c>
      <c r="E173" s="39" t="s">
        <v>114</v>
      </c>
    </row>
    <row r="174" spans="1:16" ht="12.75">
      <c r="A174" t="s">
        <v>49</v>
      </c>
      <c s="34" t="s">
        <v>274</v>
      </c>
      <c s="34" t="s">
        <v>301</v>
      </c>
      <c s="35" t="s">
        <v>47</v>
      </c>
      <c s="6" t="s">
        <v>302</v>
      </c>
      <c s="36" t="s">
        <v>124</v>
      </c>
      <c s="37">
        <v>63.131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303</v>
      </c>
    </row>
    <row r="177" spans="1:5" ht="12.75">
      <c r="A177" t="s">
        <v>59</v>
      </c>
      <c r="E177" s="39" t="s">
        <v>114</v>
      </c>
    </row>
    <row r="178" spans="1:16" ht="25.5">
      <c r="A178" t="s">
        <v>49</v>
      </c>
      <c s="34" t="s">
        <v>278</v>
      </c>
      <c s="34" t="s">
        <v>305</v>
      </c>
      <c s="35" t="s">
        <v>47</v>
      </c>
      <c s="6" t="s">
        <v>306</v>
      </c>
      <c s="36" t="s">
        <v>251</v>
      </c>
      <c s="37">
        <v>123.106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307</v>
      </c>
    </row>
    <row r="181" spans="1:5" ht="12.75">
      <c r="A181" t="s">
        <v>59</v>
      </c>
      <c r="E181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COUNTIFS(L8:L169,"=0",A8:A169,"P")+COUNTIFS(L8:L169,"",A8:A169,"P")+SUM(Q8:Q169)</f>
      </c>
    </row>
    <row r="8" spans="1:13" ht="12.75">
      <c r="A8" t="s">
        <v>44</v>
      </c>
      <c r="C8" s="28" t="s">
        <v>741</v>
      </c>
      <c r="E8" s="30" t="s">
        <v>740</v>
      </c>
      <c r="J8" s="29">
        <f>0+J9+J42+J103+J132</f>
      </c>
      <c s="29">
        <f>0+K9+K42+K103+K132</f>
      </c>
      <c s="29">
        <f>0+L9+L42+L103+L132</f>
      </c>
      <c s="29">
        <f>0+M9+M42+M103+M132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1440.125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742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743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592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1.523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744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216.613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51">
      <c r="A28" s="35" t="s">
        <v>57</v>
      </c>
      <c r="E28" s="40" t="s">
        <v>745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1.75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746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747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32.21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38.25">
      <c r="A40" s="35" t="s">
        <v>57</v>
      </c>
      <c r="E40" s="40" t="s">
        <v>748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</f>
      </c>
      <c s="32">
        <f>0+M43+M47+M51+M55+M59+M63+M67+M71+M75+M79+M83+M87+M91+M95+M99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1712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57</v>
      </c>
      <c r="E45" s="40" t="s">
        <v>749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295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51">
      <c r="A49" s="35" t="s">
        <v>57</v>
      </c>
      <c r="E49" s="40" t="s">
        <v>750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152</v>
      </c>
      <c s="35" t="s">
        <v>47</v>
      </c>
      <c s="6" t="s">
        <v>153</v>
      </c>
      <c s="36" t="s">
        <v>117</v>
      </c>
      <c s="37">
        <v>198</v>
      </c>
      <c s="36">
        <v>0.0371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154</v>
      </c>
    </row>
    <row r="53" spans="1:5" ht="12.75">
      <c r="A53" s="35" t="s">
        <v>57</v>
      </c>
      <c r="E53" s="40" t="s">
        <v>751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157</v>
      </c>
      <c s="35" t="s">
        <v>47</v>
      </c>
      <c s="6" t="s">
        <v>158</v>
      </c>
      <c s="36" t="s">
        <v>159</v>
      </c>
      <c s="37">
        <v>560.5</v>
      </c>
      <c s="36">
        <v>0.00011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752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162</v>
      </c>
      <c s="35" t="s">
        <v>47</v>
      </c>
      <c s="6" t="s">
        <v>163</v>
      </c>
      <c s="36" t="s">
        <v>90</v>
      </c>
      <c s="37">
        <v>2054</v>
      </c>
      <c s="36">
        <v>0.0017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753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167</v>
      </c>
      <c s="35" t="s">
        <v>47</v>
      </c>
      <c s="6" t="s">
        <v>168</v>
      </c>
      <c s="36" t="s">
        <v>90</v>
      </c>
      <c s="37">
        <v>1120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89.25">
      <c r="A65" s="35" t="s">
        <v>57</v>
      </c>
      <c r="E65" s="40" t="s">
        <v>754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171</v>
      </c>
      <c s="35" t="s">
        <v>47</v>
      </c>
      <c s="6" t="s">
        <v>172</v>
      </c>
      <c s="36" t="s">
        <v>90</v>
      </c>
      <c s="37">
        <v>1344</v>
      </c>
      <c s="36">
        <v>0.00041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755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175</v>
      </c>
      <c s="35" t="s">
        <v>47</v>
      </c>
      <c s="6" t="s">
        <v>176</v>
      </c>
      <c s="36" t="s">
        <v>159</v>
      </c>
      <c s="37">
        <v>485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756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582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757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183</v>
      </c>
      <c s="35" t="s">
        <v>47</v>
      </c>
      <c s="6" t="s">
        <v>184</v>
      </c>
      <c s="36" t="s">
        <v>117</v>
      </c>
      <c s="37">
        <v>72</v>
      </c>
      <c s="36">
        <v>7E-05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185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187</v>
      </c>
      <c s="35" t="s">
        <v>47</v>
      </c>
      <c s="6" t="s">
        <v>188</v>
      </c>
      <c s="36" t="s">
        <v>117</v>
      </c>
      <c s="37">
        <v>12181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189</v>
      </c>
    </row>
    <row r="85" spans="1:5" ht="38.25">
      <c r="A85" s="35" t="s">
        <v>57</v>
      </c>
      <c r="E85" s="40" t="s">
        <v>758</v>
      </c>
    </row>
    <row r="86" spans="1:5" ht="12.75">
      <c r="A86" t="s">
        <v>59</v>
      </c>
      <c r="E86" s="39" t="s">
        <v>114</v>
      </c>
    </row>
    <row r="87" spans="1:16" ht="25.5">
      <c r="A87" t="s">
        <v>49</v>
      </c>
      <c s="34" t="s">
        <v>186</v>
      </c>
      <c s="34" t="s">
        <v>192</v>
      </c>
      <c s="35" t="s">
        <v>47</v>
      </c>
      <c s="6" t="s">
        <v>193</v>
      </c>
      <c s="36" t="s">
        <v>90</v>
      </c>
      <c s="37">
        <v>50.533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25.5">
      <c r="A89" s="35" t="s">
        <v>57</v>
      </c>
      <c r="E89" s="40" t="s">
        <v>759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196</v>
      </c>
      <c s="35" t="s">
        <v>47</v>
      </c>
      <c s="6" t="s">
        <v>197</v>
      </c>
      <c s="36" t="s">
        <v>198</v>
      </c>
      <c s="37">
        <v>25.266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760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201</v>
      </c>
      <c s="35" t="s">
        <v>47</v>
      </c>
      <c s="6" t="s">
        <v>202</v>
      </c>
      <c s="36" t="s">
        <v>90</v>
      </c>
      <c s="37">
        <v>50.533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759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205</v>
      </c>
      <c s="35" t="s">
        <v>47</v>
      </c>
      <c s="6" t="s">
        <v>206</v>
      </c>
      <c s="36" t="s">
        <v>198</v>
      </c>
      <c s="37">
        <v>27.793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761</v>
      </c>
    </row>
    <row r="102" spans="1:5" ht="12.75">
      <c r="A102" t="s">
        <v>59</v>
      </c>
      <c r="E102" s="39" t="s">
        <v>114</v>
      </c>
    </row>
    <row r="103" spans="1:13" ht="12.75">
      <c r="A103" t="s">
        <v>46</v>
      </c>
      <c r="C103" s="31" t="s">
        <v>26</v>
      </c>
      <c r="E103" s="33" t="s">
        <v>217</v>
      </c>
      <c r="J103" s="32">
        <f>0</f>
      </c>
      <c s="32">
        <f>0</f>
      </c>
      <c s="32">
        <f>0+L104+L108+L112+L116+L120+L124+L128</f>
      </c>
      <c s="32">
        <f>0+M104+M108+M112+M116+M120+M124+M128</f>
      </c>
    </row>
    <row r="104" spans="1:16" ht="25.5">
      <c r="A104" t="s">
        <v>49</v>
      </c>
      <c s="34" t="s">
        <v>204</v>
      </c>
      <c s="34" t="s">
        <v>219</v>
      </c>
      <c s="35" t="s">
        <v>47</v>
      </c>
      <c s="6" t="s">
        <v>220</v>
      </c>
      <c s="36" t="s">
        <v>124</v>
      </c>
      <c s="37">
        <v>304.113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51">
      <c r="A106" s="35" t="s">
        <v>57</v>
      </c>
      <c r="E106" s="40" t="s">
        <v>762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223</v>
      </c>
      <c s="35" t="s">
        <v>47</v>
      </c>
      <c s="6" t="s">
        <v>220</v>
      </c>
      <c s="36" t="s">
        <v>124</v>
      </c>
      <c s="37">
        <v>304.113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763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226</v>
      </c>
      <c s="35" t="s">
        <v>47</v>
      </c>
      <c s="6" t="s">
        <v>220</v>
      </c>
      <c s="36" t="s">
        <v>124</v>
      </c>
      <c s="37">
        <v>39.96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57</v>
      </c>
      <c r="E114" s="40" t="s">
        <v>764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229</v>
      </c>
      <c s="35" t="s">
        <v>47</v>
      </c>
      <c s="6" t="s">
        <v>220</v>
      </c>
      <c s="36" t="s">
        <v>124</v>
      </c>
      <c s="37">
        <v>39.96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57</v>
      </c>
      <c r="E118" s="40" t="s">
        <v>765</v>
      </c>
    </row>
    <row r="119" spans="1:5" ht="12.75">
      <c r="A119" t="s">
        <v>59</v>
      </c>
      <c r="E119" s="39" t="s">
        <v>114</v>
      </c>
    </row>
    <row r="120" spans="1:16" ht="12.75">
      <c r="A120" t="s">
        <v>49</v>
      </c>
      <c s="34" t="s">
        <v>222</v>
      </c>
      <c s="34" t="s">
        <v>249</v>
      </c>
      <c s="35" t="s">
        <v>47</v>
      </c>
      <c s="6" t="s">
        <v>250</v>
      </c>
      <c s="36" t="s">
        <v>251</v>
      </c>
      <c s="37">
        <v>104.063</v>
      </c>
      <c s="36">
        <v>1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38.25">
      <c r="A122" s="35" t="s">
        <v>57</v>
      </c>
      <c r="E122" s="40" t="s">
        <v>766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258</v>
      </c>
      <c s="35" t="s">
        <v>47</v>
      </c>
      <c s="6" t="s">
        <v>259</v>
      </c>
      <c s="36" t="s">
        <v>159</v>
      </c>
      <c s="37">
        <v>200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735</v>
      </c>
    </row>
    <row r="127" spans="1:5" ht="12.75">
      <c r="A127" t="s">
        <v>59</v>
      </c>
      <c r="E127" s="39" t="s">
        <v>114</v>
      </c>
    </row>
    <row r="128" spans="1:16" ht="12.75">
      <c r="A128" t="s">
        <v>49</v>
      </c>
      <c s="34" t="s">
        <v>228</v>
      </c>
      <c s="34" t="s">
        <v>262</v>
      </c>
      <c s="35" t="s">
        <v>47</v>
      </c>
      <c s="6" t="s">
        <v>263</v>
      </c>
      <c s="36" t="s">
        <v>159</v>
      </c>
      <c s="37">
        <v>17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767</v>
      </c>
    </row>
    <row r="131" spans="1:5" ht="12.75">
      <c r="A131" t="s">
        <v>59</v>
      </c>
      <c r="E131" s="39" t="s">
        <v>114</v>
      </c>
    </row>
    <row r="132" spans="1:13" ht="12.75">
      <c r="A132" t="s">
        <v>46</v>
      </c>
      <c r="C132" s="31" t="s">
        <v>69</v>
      </c>
      <c r="E132" s="33" t="s">
        <v>265</v>
      </c>
      <c r="J132" s="32">
        <f>0</f>
      </c>
      <c s="32">
        <f>0</f>
      </c>
      <c s="32">
        <f>0+L133+L137+L141+L145+L149+L153+L157+L161+L165+L169</f>
      </c>
      <c s="32">
        <f>0+M133+M137+M141+M145+M149+M153+M157+M161+M165+M169</f>
      </c>
    </row>
    <row r="133" spans="1:16" ht="25.5">
      <c r="A133" t="s">
        <v>49</v>
      </c>
      <c s="34" t="s">
        <v>231</v>
      </c>
      <c s="34" t="s">
        <v>267</v>
      </c>
      <c s="35" t="s">
        <v>47</v>
      </c>
      <c s="6" t="s">
        <v>268</v>
      </c>
      <c s="36" t="s">
        <v>90</v>
      </c>
      <c s="37">
        <v>4140</v>
      </c>
      <c s="36">
        <v>0.00014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25.5">
      <c r="A135" s="35" t="s">
        <v>57</v>
      </c>
      <c r="E135" s="40" t="s">
        <v>768</v>
      </c>
    </row>
    <row r="136" spans="1:5" ht="12.75">
      <c r="A136" t="s">
        <v>59</v>
      </c>
      <c r="E136" s="39" t="s">
        <v>114</v>
      </c>
    </row>
    <row r="137" spans="1:16" ht="12.75">
      <c r="A137" t="s">
        <v>49</v>
      </c>
      <c s="34" t="s">
        <v>235</v>
      </c>
      <c s="34" t="s">
        <v>271</v>
      </c>
      <c s="35" t="s">
        <v>47</v>
      </c>
      <c s="6" t="s">
        <v>272</v>
      </c>
      <c s="36" t="s">
        <v>90</v>
      </c>
      <c s="37">
        <v>4968</v>
      </c>
      <c s="36">
        <v>0.00028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769</v>
      </c>
    </row>
    <row r="140" spans="1:5" ht="12.75">
      <c r="A140" t="s">
        <v>59</v>
      </c>
      <c r="E140" s="39" t="s">
        <v>114</v>
      </c>
    </row>
    <row r="141" spans="1:16" ht="25.5">
      <c r="A141" t="s">
        <v>49</v>
      </c>
      <c s="34" t="s">
        <v>240</v>
      </c>
      <c s="34" t="s">
        <v>275</v>
      </c>
      <c s="35" t="s">
        <v>47</v>
      </c>
      <c s="6" t="s">
        <v>276</v>
      </c>
      <c s="36" t="s">
        <v>90</v>
      </c>
      <c s="37">
        <v>4140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112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57</v>
      </c>
      <c r="E143" s="40" t="s">
        <v>277</v>
      </c>
    </row>
    <row r="144" spans="1:5" ht="12.75">
      <c r="A144" t="s">
        <v>59</v>
      </c>
      <c r="E144" s="39" t="s">
        <v>114</v>
      </c>
    </row>
    <row r="145" spans="1:16" ht="12.75">
      <c r="A145" t="s">
        <v>49</v>
      </c>
      <c s="34" t="s">
        <v>244</v>
      </c>
      <c s="34" t="s">
        <v>279</v>
      </c>
      <c s="35" t="s">
        <v>47</v>
      </c>
      <c s="6" t="s">
        <v>280</v>
      </c>
      <c s="36" t="s">
        <v>251</v>
      </c>
      <c s="37">
        <v>20.072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57</v>
      </c>
      <c r="E147" s="40" t="s">
        <v>281</v>
      </c>
    </row>
    <row r="148" spans="1:5" ht="12.75">
      <c r="A148" t="s">
        <v>59</v>
      </c>
      <c r="E148" s="39" t="s">
        <v>114</v>
      </c>
    </row>
    <row r="149" spans="1:16" ht="25.5">
      <c r="A149" t="s">
        <v>49</v>
      </c>
      <c s="34" t="s">
        <v>248</v>
      </c>
      <c s="34" t="s">
        <v>283</v>
      </c>
      <c s="35" t="s">
        <v>47</v>
      </c>
      <c s="6" t="s">
        <v>284</v>
      </c>
      <c s="36" t="s">
        <v>251</v>
      </c>
      <c s="37">
        <v>602.128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25.5">
      <c r="A151" s="35" t="s">
        <v>57</v>
      </c>
      <c r="E151" s="40" t="s">
        <v>770</v>
      </c>
    </row>
    <row r="152" spans="1:5" ht="12.75">
      <c r="A152" t="s">
        <v>59</v>
      </c>
      <c r="E152" s="39" t="s">
        <v>114</v>
      </c>
    </row>
    <row r="153" spans="1:16" ht="25.5">
      <c r="A153" t="s">
        <v>49</v>
      </c>
      <c s="34" t="s">
        <v>253</v>
      </c>
      <c s="34" t="s">
        <v>291</v>
      </c>
      <c s="35" t="s">
        <v>47</v>
      </c>
      <c s="6" t="s">
        <v>366</v>
      </c>
      <c s="36" t="s">
        <v>124</v>
      </c>
      <c s="37">
        <v>688.146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25.5">
      <c r="A155" s="35" t="s">
        <v>57</v>
      </c>
      <c r="E155" s="40" t="s">
        <v>293</v>
      </c>
    </row>
    <row r="156" spans="1:5" ht="12.75">
      <c r="A156" t="s">
        <v>59</v>
      </c>
      <c r="E156" s="39" t="s">
        <v>114</v>
      </c>
    </row>
    <row r="157" spans="1:16" ht="25.5">
      <c r="A157" t="s">
        <v>49</v>
      </c>
      <c s="34" t="s">
        <v>257</v>
      </c>
      <c s="34" t="s">
        <v>295</v>
      </c>
      <c s="35" t="s">
        <v>47</v>
      </c>
      <c s="6" t="s">
        <v>296</v>
      </c>
      <c s="36" t="s">
        <v>124</v>
      </c>
      <c s="37">
        <v>82.307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112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25.5">
      <c r="A159" s="35" t="s">
        <v>57</v>
      </c>
      <c r="E159" s="40" t="s">
        <v>376</v>
      </c>
    </row>
    <row r="160" spans="1:5" ht="12.75">
      <c r="A160" t="s">
        <v>59</v>
      </c>
      <c r="E160" s="39" t="s">
        <v>114</v>
      </c>
    </row>
    <row r="161" spans="1:16" ht="25.5">
      <c r="A161" t="s">
        <v>49</v>
      </c>
      <c s="34" t="s">
        <v>261</v>
      </c>
      <c s="34" t="s">
        <v>291</v>
      </c>
      <c s="35" t="s">
        <v>27</v>
      </c>
      <c s="6" t="s">
        <v>366</v>
      </c>
      <c s="36" t="s">
        <v>124</v>
      </c>
      <c s="37">
        <v>83.83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112</v>
      </c>
      <c>
        <f>(M161*21)/100</f>
      </c>
      <c t="s">
        <v>27</v>
      </c>
    </row>
    <row r="162" spans="1:5" ht="12.75">
      <c r="A162" s="35" t="s">
        <v>55</v>
      </c>
      <c r="E162" s="39" t="s">
        <v>51</v>
      </c>
    </row>
    <row r="163" spans="1:5" ht="25.5">
      <c r="A163" s="35" t="s">
        <v>57</v>
      </c>
      <c r="E163" s="40" t="s">
        <v>299</v>
      </c>
    </row>
    <row r="164" spans="1:5" ht="12.75">
      <c r="A164" t="s">
        <v>59</v>
      </c>
      <c r="E164" s="39" t="s">
        <v>114</v>
      </c>
    </row>
    <row r="165" spans="1:16" ht="12.75">
      <c r="A165" t="s">
        <v>49</v>
      </c>
      <c s="34" t="s">
        <v>266</v>
      </c>
      <c s="34" t="s">
        <v>301</v>
      </c>
      <c s="35" t="s">
        <v>47</v>
      </c>
      <c s="6" t="s">
        <v>302</v>
      </c>
      <c s="36" t="s">
        <v>124</v>
      </c>
      <c s="37">
        <v>82.307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112</v>
      </c>
      <c>
        <f>(M165*21)/100</f>
      </c>
      <c t="s">
        <v>27</v>
      </c>
    </row>
    <row r="166" spans="1:5" ht="12.75">
      <c r="A166" s="35" t="s">
        <v>55</v>
      </c>
      <c r="E166" s="39" t="s">
        <v>51</v>
      </c>
    </row>
    <row r="167" spans="1:5" ht="12.75">
      <c r="A167" s="35" t="s">
        <v>57</v>
      </c>
      <c r="E167" s="40" t="s">
        <v>303</v>
      </c>
    </row>
    <row r="168" spans="1:5" ht="12.75">
      <c r="A168" t="s">
        <v>59</v>
      </c>
      <c r="E168" s="39" t="s">
        <v>114</v>
      </c>
    </row>
    <row r="169" spans="1:16" ht="25.5">
      <c r="A169" t="s">
        <v>49</v>
      </c>
      <c s="34" t="s">
        <v>270</v>
      </c>
      <c s="34" t="s">
        <v>305</v>
      </c>
      <c s="35" t="s">
        <v>47</v>
      </c>
      <c s="6" t="s">
        <v>306</v>
      </c>
      <c s="36" t="s">
        <v>251</v>
      </c>
      <c s="37">
        <v>160.499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112</v>
      </c>
      <c>
        <f>(M169*21)/100</f>
      </c>
      <c t="s">
        <v>27</v>
      </c>
    </row>
    <row r="170" spans="1:5" ht="12.75">
      <c r="A170" s="35" t="s">
        <v>55</v>
      </c>
      <c r="E170" s="39" t="s">
        <v>51</v>
      </c>
    </row>
    <row r="171" spans="1:5" ht="12.75">
      <c r="A171" s="35" t="s">
        <v>57</v>
      </c>
      <c r="E171" s="40" t="s">
        <v>307</v>
      </c>
    </row>
    <row r="172" spans="1:5" ht="12.75">
      <c r="A172" t="s">
        <v>59</v>
      </c>
      <c r="E172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773</v>
      </c>
      <c r="E8" s="30" t="s">
        <v>772</v>
      </c>
      <c r="J8" s="29">
        <f>0+J9+J42+J71+J88</f>
      </c>
      <c s="29">
        <f>0+K9+K42+K71+K88</f>
      </c>
      <c s="29">
        <f>0+L9+L42+L71+L88</f>
      </c>
      <c s="29">
        <f>0+M9+M42+M71+M88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991.21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57</v>
      </c>
      <c r="E12" s="40" t="s">
        <v>774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594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743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436</v>
      </c>
      <c s="35" t="s">
        <v>47</v>
      </c>
      <c s="6" t="s">
        <v>437</v>
      </c>
      <c s="36" t="s">
        <v>117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775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122</v>
      </c>
      <c s="35" t="s">
        <v>47</v>
      </c>
      <c s="6" t="s">
        <v>123</v>
      </c>
      <c s="36" t="s">
        <v>124</v>
      </c>
      <c s="37">
        <v>3.94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38.25">
      <c r="A28" s="35" t="s">
        <v>57</v>
      </c>
      <c r="E28" s="40" t="s">
        <v>776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126</v>
      </c>
      <c s="35" t="s">
        <v>47</v>
      </c>
      <c s="6" t="s">
        <v>127</v>
      </c>
      <c s="36" t="s">
        <v>124</v>
      </c>
      <c s="37">
        <v>175.28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777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129</v>
      </c>
      <c s="35" t="s">
        <v>47</v>
      </c>
      <c s="6" t="s">
        <v>130</v>
      </c>
      <c s="36" t="s">
        <v>124</v>
      </c>
      <c s="37">
        <v>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778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132</v>
      </c>
      <c s="35" t="s">
        <v>47</v>
      </c>
      <c s="6" t="s">
        <v>133</v>
      </c>
      <c s="36" t="s">
        <v>124</v>
      </c>
      <c s="37">
        <v>12.81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779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780</v>
      </c>
      <c r="J42" s="32">
        <f>0</f>
      </c>
      <c s="32">
        <f>0</f>
      </c>
      <c s="32">
        <f>0+L43+L47+L51+L55+L59+L63+L67</f>
      </c>
      <c s="32">
        <f>0+M43+M47+M51+M55+M59+M63+M67</f>
      </c>
    </row>
    <row r="43" spans="1:16" ht="25.5">
      <c r="A43" t="s">
        <v>49</v>
      </c>
      <c s="34" t="s">
        <v>99</v>
      </c>
      <c s="34" t="s">
        <v>142</v>
      </c>
      <c s="35" t="s">
        <v>47</v>
      </c>
      <c s="6" t="s">
        <v>143</v>
      </c>
      <c s="36" t="s">
        <v>117</v>
      </c>
      <c s="37">
        <v>20</v>
      </c>
      <c s="36">
        <v>0.02806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144</v>
      </c>
    </row>
    <row r="45" spans="1:5" ht="12.75">
      <c r="A45" s="35" t="s">
        <v>57</v>
      </c>
      <c r="E45" s="40" t="s">
        <v>781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152</v>
      </c>
      <c s="35" t="s">
        <v>47</v>
      </c>
      <c s="6" t="s">
        <v>153</v>
      </c>
      <c s="36" t="s">
        <v>117</v>
      </c>
      <c s="37">
        <v>20</v>
      </c>
      <c s="36">
        <v>0.0371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154</v>
      </c>
    </row>
    <row r="49" spans="1:5" ht="12.75">
      <c r="A49" s="35" t="s">
        <v>57</v>
      </c>
      <c r="E49" s="40" t="s">
        <v>782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157</v>
      </c>
      <c s="35" t="s">
        <v>47</v>
      </c>
      <c s="6" t="s">
        <v>158</v>
      </c>
      <c s="36" t="s">
        <v>159</v>
      </c>
      <c s="37">
        <v>38</v>
      </c>
      <c s="36">
        <v>0.00011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783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192</v>
      </c>
      <c s="35" t="s">
        <v>47</v>
      </c>
      <c s="6" t="s">
        <v>193</v>
      </c>
      <c s="36" t="s">
        <v>90</v>
      </c>
      <c s="37">
        <v>4.1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784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196</v>
      </c>
      <c s="35" t="s">
        <v>47</v>
      </c>
      <c s="6" t="s">
        <v>197</v>
      </c>
      <c s="36" t="s">
        <v>198</v>
      </c>
      <c s="37">
        <v>2.05</v>
      </c>
      <c s="36">
        <v>0.001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785</v>
      </c>
    </row>
    <row r="62" spans="1:5" ht="12.75">
      <c r="A62" t="s">
        <v>59</v>
      </c>
      <c r="E62" s="39" t="s">
        <v>114</v>
      </c>
    </row>
    <row r="63" spans="1:16" ht="25.5">
      <c r="A63" t="s">
        <v>49</v>
      </c>
      <c s="34" t="s">
        <v>161</v>
      </c>
      <c s="34" t="s">
        <v>201</v>
      </c>
      <c s="35" t="s">
        <v>47</v>
      </c>
      <c s="6" t="s">
        <v>202</v>
      </c>
      <c s="36" t="s">
        <v>90</v>
      </c>
      <c s="37">
        <v>4.1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25.5">
      <c r="A65" s="35" t="s">
        <v>57</v>
      </c>
      <c r="E65" s="40" t="s">
        <v>786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205</v>
      </c>
      <c s="35" t="s">
        <v>47</v>
      </c>
      <c s="6" t="s">
        <v>206</v>
      </c>
      <c s="36" t="s">
        <v>198</v>
      </c>
      <c s="37">
        <v>2.255</v>
      </c>
      <c s="36">
        <v>0.001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787</v>
      </c>
    </row>
    <row r="70" spans="1:5" ht="12.75">
      <c r="A70" t="s">
        <v>59</v>
      </c>
      <c r="E70" s="39" t="s">
        <v>114</v>
      </c>
    </row>
    <row r="71" spans="1:13" ht="12.75">
      <c r="A71" t="s">
        <v>46</v>
      </c>
      <c r="C71" s="31" t="s">
        <v>26</v>
      </c>
      <c r="E71" s="33" t="s">
        <v>217</v>
      </c>
      <c r="J71" s="32">
        <f>0</f>
      </c>
      <c s="32">
        <f>0</f>
      </c>
      <c s="32">
        <f>0+L72+L76+L80+L84</f>
      </c>
      <c s="32">
        <f>0+M72+M76+M80+M84</f>
      </c>
    </row>
    <row r="72" spans="1:16" ht="25.5">
      <c r="A72" t="s">
        <v>49</v>
      </c>
      <c s="34" t="s">
        <v>170</v>
      </c>
      <c s="34" t="s">
        <v>219</v>
      </c>
      <c s="35" t="s">
        <v>47</v>
      </c>
      <c s="6" t="s">
        <v>220</v>
      </c>
      <c s="36" t="s">
        <v>124</v>
      </c>
      <c s="37">
        <v>222.09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112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51">
      <c r="A74" s="35" t="s">
        <v>57</v>
      </c>
      <c r="E74" s="40" t="s">
        <v>788</v>
      </c>
    </row>
    <row r="75" spans="1:5" ht="12.75">
      <c r="A75" t="s">
        <v>59</v>
      </c>
      <c r="E75" s="39" t="s">
        <v>114</v>
      </c>
    </row>
    <row r="76" spans="1:16" ht="25.5">
      <c r="A76" t="s">
        <v>49</v>
      </c>
      <c s="34" t="s">
        <v>174</v>
      </c>
      <c s="34" t="s">
        <v>223</v>
      </c>
      <c s="35" t="s">
        <v>47</v>
      </c>
      <c s="6" t="s">
        <v>220</v>
      </c>
      <c s="36" t="s">
        <v>124</v>
      </c>
      <c s="37">
        <v>222.09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112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789</v>
      </c>
    </row>
    <row r="79" spans="1:5" ht="12.75">
      <c r="A79" t="s">
        <v>59</v>
      </c>
      <c r="E79" s="39" t="s">
        <v>114</v>
      </c>
    </row>
    <row r="80" spans="1:16" ht="25.5">
      <c r="A80" t="s">
        <v>49</v>
      </c>
      <c s="34" t="s">
        <v>178</v>
      </c>
      <c s="34" t="s">
        <v>258</v>
      </c>
      <c s="35" t="s">
        <v>47</v>
      </c>
      <c s="6" t="s">
        <v>259</v>
      </c>
      <c s="36" t="s">
        <v>159</v>
      </c>
      <c s="37">
        <v>200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112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25.5">
      <c r="A82" s="35" t="s">
        <v>57</v>
      </c>
      <c r="E82" s="40" t="s">
        <v>790</v>
      </c>
    </row>
    <row r="83" spans="1:5" ht="12.75">
      <c r="A83" t="s">
        <v>59</v>
      </c>
      <c r="E83" s="39" t="s">
        <v>114</v>
      </c>
    </row>
    <row r="84" spans="1:16" ht="12.75">
      <c r="A84" t="s">
        <v>49</v>
      </c>
      <c s="34" t="s">
        <v>182</v>
      </c>
      <c s="34" t="s">
        <v>262</v>
      </c>
      <c s="35" t="s">
        <v>47</v>
      </c>
      <c s="6" t="s">
        <v>263</v>
      </c>
      <c s="36" t="s">
        <v>159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112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791</v>
      </c>
    </row>
    <row r="87" spans="1:5" ht="12.75">
      <c r="A87" t="s">
        <v>59</v>
      </c>
      <c r="E87" s="39" t="s">
        <v>114</v>
      </c>
    </row>
    <row r="88" spans="1:13" ht="12.75">
      <c r="A88" t="s">
        <v>46</v>
      </c>
      <c r="C88" s="31" t="s">
        <v>69</v>
      </c>
      <c r="E88" s="33" t="s">
        <v>792</v>
      </c>
      <c r="J88" s="32">
        <f>0</f>
      </c>
      <c s="32">
        <f>0</f>
      </c>
      <c s="32">
        <f>0+L89+L93+L97+L101+L105+L109+L113+L117+L121+L125</f>
      </c>
      <c s="32">
        <f>0+M89+M93+M97+M101+M105+M109+M113+M117+M121+M125</f>
      </c>
    </row>
    <row r="89" spans="1:16" ht="25.5">
      <c r="A89" t="s">
        <v>49</v>
      </c>
      <c s="34" t="s">
        <v>186</v>
      </c>
      <c s="34" t="s">
        <v>267</v>
      </c>
      <c s="35" t="s">
        <v>47</v>
      </c>
      <c s="6" t="s">
        <v>268</v>
      </c>
      <c s="36" t="s">
        <v>90</v>
      </c>
      <c s="37">
        <v>1920</v>
      </c>
      <c s="36">
        <v>0.00014</v>
      </c>
      <c s="36">
        <f>ROUND(G89*H89,6)</f>
      </c>
      <c r="L89" s="38">
        <v>0</v>
      </c>
      <c s="32">
        <f>ROUND(ROUND(L89,2)*ROUND(G89,3),2)</f>
      </c>
      <c s="36" t="s">
        <v>112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25.5">
      <c r="A91" s="35" t="s">
        <v>57</v>
      </c>
      <c r="E91" s="40" t="s">
        <v>793</v>
      </c>
    </row>
    <row r="92" spans="1:5" ht="12.75">
      <c r="A92" t="s">
        <v>59</v>
      </c>
      <c r="E92" s="39" t="s">
        <v>114</v>
      </c>
    </row>
    <row r="93" spans="1:16" ht="12.75">
      <c r="A93" t="s">
        <v>49</v>
      </c>
      <c s="34" t="s">
        <v>191</v>
      </c>
      <c s="34" t="s">
        <v>271</v>
      </c>
      <c s="35" t="s">
        <v>47</v>
      </c>
      <c s="6" t="s">
        <v>272</v>
      </c>
      <c s="36" t="s">
        <v>90</v>
      </c>
      <c s="37">
        <v>2304</v>
      </c>
      <c s="36">
        <v>0.00028</v>
      </c>
      <c s="36">
        <f>ROUND(G93*H93,6)</f>
      </c>
      <c r="L93" s="38">
        <v>0</v>
      </c>
      <c s="32">
        <f>ROUND(ROUND(L93,2)*ROUND(G93,3),2)</f>
      </c>
      <c s="36" t="s">
        <v>112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794</v>
      </c>
    </row>
    <row r="96" spans="1:5" ht="12.75">
      <c r="A96" t="s">
        <v>59</v>
      </c>
      <c r="E96" s="39" t="s">
        <v>114</v>
      </c>
    </row>
    <row r="97" spans="1:16" ht="25.5">
      <c r="A97" t="s">
        <v>49</v>
      </c>
      <c s="34" t="s">
        <v>195</v>
      </c>
      <c s="34" t="s">
        <v>275</v>
      </c>
      <c s="35" t="s">
        <v>47</v>
      </c>
      <c s="6" t="s">
        <v>276</v>
      </c>
      <c s="36" t="s">
        <v>90</v>
      </c>
      <c s="37">
        <v>1920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277</v>
      </c>
    </row>
    <row r="100" spans="1:5" ht="12.75">
      <c r="A100" t="s">
        <v>59</v>
      </c>
      <c r="E100" s="39" t="s">
        <v>114</v>
      </c>
    </row>
    <row r="101" spans="1:16" ht="12.75">
      <c r="A101" t="s">
        <v>49</v>
      </c>
      <c s="34" t="s">
        <v>200</v>
      </c>
      <c s="34" t="s">
        <v>279</v>
      </c>
      <c s="35" t="s">
        <v>47</v>
      </c>
      <c s="6" t="s">
        <v>280</v>
      </c>
      <c s="36" t="s">
        <v>251</v>
      </c>
      <c s="37">
        <v>10.92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112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281</v>
      </c>
    </row>
    <row r="104" spans="1:5" ht="12.75">
      <c r="A104" t="s">
        <v>59</v>
      </c>
      <c r="E104" s="39" t="s">
        <v>114</v>
      </c>
    </row>
    <row r="105" spans="1:16" ht="25.5">
      <c r="A105" t="s">
        <v>49</v>
      </c>
      <c s="34" t="s">
        <v>204</v>
      </c>
      <c s="34" t="s">
        <v>283</v>
      </c>
      <c s="35" t="s">
        <v>47</v>
      </c>
      <c s="6" t="s">
        <v>284</v>
      </c>
      <c s="36" t="s">
        <v>251</v>
      </c>
      <c s="37">
        <v>388.658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112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25.5">
      <c r="A107" s="35" t="s">
        <v>57</v>
      </c>
      <c r="E107" s="40" t="s">
        <v>795</v>
      </c>
    </row>
    <row r="108" spans="1:5" ht="12.75">
      <c r="A108" t="s">
        <v>59</v>
      </c>
      <c r="E108" s="39" t="s">
        <v>114</v>
      </c>
    </row>
    <row r="109" spans="1:16" ht="25.5">
      <c r="A109" t="s">
        <v>49</v>
      </c>
      <c s="34" t="s">
        <v>209</v>
      </c>
      <c s="34" t="s">
        <v>291</v>
      </c>
      <c s="35" t="s">
        <v>47</v>
      </c>
      <c s="6" t="s">
        <v>366</v>
      </c>
      <c s="36" t="s">
        <v>124</v>
      </c>
      <c s="37">
        <v>444.18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112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25.5">
      <c r="A111" s="35" t="s">
        <v>57</v>
      </c>
      <c r="E111" s="40" t="s">
        <v>293</v>
      </c>
    </row>
    <row r="112" spans="1:5" ht="12.75">
      <c r="A112" t="s">
        <v>59</v>
      </c>
      <c r="E112" s="39" t="s">
        <v>114</v>
      </c>
    </row>
    <row r="113" spans="1:16" ht="25.5">
      <c r="A113" t="s">
        <v>49</v>
      </c>
      <c s="34" t="s">
        <v>213</v>
      </c>
      <c s="34" t="s">
        <v>295</v>
      </c>
      <c s="35" t="s">
        <v>47</v>
      </c>
      <c s="6" t="s">
        <v>296</v>
      </c>
      <c s="36" t="s">
        <v>124</v>
      </c>
      <c s="37">
        <v>66.734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112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25.5">
      <c r="A115" s="35" t="s">
        <v>57</v>
      </c>
      <c r="E115" s="40" t="s">
        <v>376</v>
      </c>
    </row>
    <row r="116" spans="1:5" ht="12.75">
      <c r="A116" t="s">
        <v>59</v>
      </c>
      <c r="E116" s="39" t="s">
        <v>114</v>
      </c>
    </row>
    <row r="117" spans="1:16" ht="25.5">
      <c r="A117" t="s">
        <v>49</v>
      </c>
      <c s="34" t="s">
        <v>218</v>
      </c>
      <c s="34" t="s">
        <v>291</v>
      </c>
      <c s="35" t="s">
        <v>27</v>
      </c>
      <c s="6" t="s">
        <v>366</v>
      </c>
      <c s="36" t="s">
        <v>124</v>
      </c>
      <c s="37">
        <v>70.673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25.5">
      <c r="A119" s="35" t="s">
        <v>57</v>
      </c>
      <c r="E119" s="40" t="s">
        <v>299</v>
      </c>
    </row>
    <row r="120" spans="1:5" ht="12.75">
      <c r="A120" t="s">
        <v>59</v>
      </c>
      <c r="E120" s="39" t="s">
        <v>114</v>
      </c>
    </row>
    <row r="121" spans="1:16" ht="12.75">
      <c r="A121" t="s">
        <v>49</v>
      </c>
      <c s="34" t="s">
        <v>222</v>
      </c>
      <c s="34" t="s">
        <v>301</v>
      </c>
      <c s="35" t="s">
        <v>47</v>
      </c>
      <c s="6" t="s">
        <v>302</v>
      </c>
      <c s="36" t="s">
        <v>124</v>
      </c>
      <c s="37">
        <v>66.734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303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305</v>
      </c>
      <c s="35" t="s">
        <v>47</v>
      </c>
      <c s="6" t="s">
        <v>306</v>
      </c>
      <c s="36" t="s">
        <v>251</v>
      </c>
      <c s="37">
        <v>130.13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307</v>
      </c>
    </row>
    <row r="128" spans="1:5" ht="12.75">
      <c r="A128" t="s">
        <v>59</v>
      </c>
      <c r="E128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25.5">
      <c r="A12" s="35" t="s">
        <v>57</v>
      </c>
      <c r="E12" s="40" t="s">
        <v>58</v>
      </c>
    </row>
    <row r="13" spans="1:5" ht="89.2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25.5">
      <c r="A16" s="35" t="s">
        <v>57</v>
      </c>
      <c r="E16" s="40" t="s">
        <v>58</v>
      </c>
    </row>
    <row r="17" spans="1:5" ht="102">
      <c r="A17" t="s">
        <v>59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25.5">
      <c r="A20" s="35" t="s">
        <v>57</v>
      </c>
      <c r="E20" s="40" t="s">
        <v>58</v>
      </c>
    </row>
    <row r="21" spans="1:5" ht="38.25">
      <c r="A21" t="s">
        <v>59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51</v>
      </c>
      <c s="6" t="s">
        <v>71</v>
      </c>
      <c s="36" t="s">
        <v>72</v>
      </c>
      <c s="37">
        <v>1143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25.5">
      <c r="A24" s="35" t="s">
        <v>57</v>
      </c>
      <c r="E24" s="40" t="s">
        <v>73</v>
      </c>
    </row>
    <row r="25" spans="1:5" ht="51">
      <c r="A25" t="s">
        <v>59</v>
      </c>
      <c r="E25" s="39" t="s">
        <v>74</v>
      </c>
    </row>
    <row r="26" spans="1:16" ht="25.5">
      <c r="A26" t="s">
        <v>49</v>
      </c>
      <c s="34" t="s">
        <v>75</v>
      </c>
      <c s="34" t="s">
        <v>76</v>
      </c>
      <c s="35" t="s">
        <v>51</v>
      </c>
      <c s="6" t="s">
        <v>77</v>
      </c>
      <c s="36" t="s">
        <v>78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57</v>
      </c>
      <c r="E28" s="40" t="s">
        <v>79</v>
      </c>
    </row>
    <row r="29" spans="1:5" ht="76.5">
      <c r="A29" t="s">
        <v>59</v>
      </c>
      <c r="E29" s="39" t="s">
        <v>80</v>
      </c>
    </row>
    <row r="30" spans="1:16" ht="12.75">
      <c r="A30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84</v>
      </c>
      <c s="37">
        <v>350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85</v>
      </c>
    </row>
    <row r="33" spans="1:5" ht="38.25">
      <c r="A33" t="s">
        <v>59</v>
      </c>
      <c r="E33" s="39" t="s">
        <v>86</v>
      </c>
    </row>
    <row r="34" spans="1:16" ht="12.75">
      <c r="A34" t="s">
        <v>49</v>
      </c>
      <c s="34" t="s">
        <v>87</v>
      </c>
      <c s="34" t="s">
        <v>88</v>
      </c>
      <c s="35" t="s">
        <v>51</v>
      </c>
      <c s="6" t="s">
        <v>89</v>
      </c>
      <c s="36" t="s">
        <v>90</v>
      </c>
      <c s="37">
        <v>1750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91</v>
      </c>
    </row>
    <row r="37" spans="1:5" ht="51">
      <c r="A37" t="s">
        <v>59</v>
      </c>
      <c r="E37" s="39" t="s">
        <v>92</v>
      </c>
    </row>
    <row r="38" spans="1:16" ht="12.75">
      <c r="A38" t="s">
        <v>49</v>
      </c>
      <c s="34" t="s">
        <v>93</v>
      </c>
      <c s="34" t="s">
        <v>94</v>
      </c>
      <c s="35" t="s">
        <v>51</v>
      </c>
      <c s="6" t="s">
        <v>95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96</v>
      </c>
    </row>
    <row r="40" spans="1:5" ht="12.75">
      <c r="A40" s="35" t="s">
        <v>57</v>
      </c>
      <c r="E40" s="40" t="s">
        <v>97</v>
      </c>
    </row>
    <row r="41" spans="1:5" ht="89.25">
      <c r="A41" t="s">
        <v>59</v>
      </c>
      <c r="E41" s="39" t="s">
        <v>98</v>
      </c>
    </row>
    <row r="42" spans="1:16" ht="12.75">
      <c r="A4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102</v>
      </c>
    </row>
    <row r="44" spans="1:5" ht="12.75">
      <c r="A44" s="35" t="s">
        <v>57</v>
      </c>
      <c r="E44" s="40" t="s">
        <v>97</v>
      </c>
    </row>
    <row r="45" spans="1:5" ht="76.5">
      <c r="A45" t="s">
        <v>59</v>
      </c>
      <c r="E45" s="39" t="s">
        <v>103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COUNTIFS(L8:L206,"=0",A8:A206,"P")+COUNTIFS(L8:L206,"",A8:A206,"P")+SUM(Q8:Q206)</f>
      </c>
    </row>
    <row r="8" spans="1:13" ht="12.75">
      <c r="A8" t="s">
        <v>44</v>
      </c>
      <c r="C8" s="28" t="s">
        <v>108</v>
      </c>
      <c r="E8" s="30" t="s">
        <v>107</v>
      </c>
      <c r="J8" s="29">
        <f>0+J9+J42+J107+J116+J165</f>
      </c>
      <c s="29">
        <f>0+K9+K42+K107+K116+K165</f>
      </c>
      <c s="29">
        <f>0+L9+L42+L107+L116+L165</f>
      </c>
      <c s="29">
        <f>0+M9+M42+M107+M116+M165</f>
      </c>
    </row>
    <row r="9" spans="1:13" ht="12.75">
      <c r="A9" t="s">
        <v>46</v>
      </c>
      <c r="C9" s="31" t="s">
        <v>47</v>
      </c>
      <c r="E9" s="33" t="s">
        <v>109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2385.95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113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164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118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121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13.03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125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217.085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51">
      <c r="A28" s="35" t="s">
        <v>57</v>
      </c>
      <c r="E28" s="40" t="s">
        <v>128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3.5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131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32.5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134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25.12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136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1969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63.75">
      <c r="A45" s="35" t="s">
        <v>57</v>
      </c>
      <c r="E45" s="40" t="s">
        <v>140</v>
      </c>
    </row>
    <row r="46" spans="1:5" ht="12.75">
      <c r="A46" t="s">
        <v>59</v>
      </c>
      <c r="E46" s="39" t="s">
        <v>51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407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51">
      <c r="A49" s="35" t="s">
        <v>57</v>
      </c>
      <c r="E49" s="40" t="s">
        <v>145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117</v>
      </c>
      <c s="37">
        <v>10</v>
      </c>
      <c s="36">
        <v>0.04576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149</v>
      </c>
    </row>
    <row r="53" spans="1:5" ht="12.75">
      <c r="A53" s="35" t="s">
        <v>57</v>
      </c>
      <c r="E53" s="40" t="s">
        <v>150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117</v>
      </c>
      <c s="37">
        <v>123</v>
      </c>
      <c s="36">
        <v>0.0371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154</v>
      </c>
    </row>
    <row r="57" spans="1:5" ht="25.5">
      <c r="A57" s="35" t="s">
        <v>57</v>
      </c>
      <c r="E57" s="40" t="s">
        <v>155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802.3</v>
      </c>
      <c s="36">
        <v>0.00011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160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90</v>
      </c>
      <c s="37">
        <v>2363</v>
      </c>
      <c s="36">
        <v>0.0017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164</v>
      </c>
    </row>
    <row r="65" spans="1:5" ht="25.5">
      <c r="A65" s="35" t="s">
        <v>57</v>
      </c>
      <c r="E65" s="40" t="s">
        <v>165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90</v>
      </c>
      <c s="37">
        <v>482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02">
      <c r="A69" s="35" t="s">
        <v>57</v>
      </c>
      <c r="E69" s="40" t="s">
        <v>169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90</v>
      </c>
      <c s="37">
        <v>578</v>
      </c>
      <c s="36">
        <v>0.00041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173</v>
      </c>
    </row>
    <row r="74" spans="1:5" ht="12.75">
      <c r="A74" t="s">
        <v>59</v>
      </c>
      <c r="E74" s="39" t="s">
        <v>114</v>
      </c>
    </row>
    <row r="75" spans="1:16" ht="25.5">
      <c r="A75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159</v>
      </c>
      <c s="37">
        <v>530</v>
      </c>
      <c s="36">
        <v>1E-05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25.5">
      <c r="A77" s="35" t="s">
        <v>57</v>
      </c>
      <c r="E77" s="40" t="s">
        <v>177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159</v>
      </c>
      <c s="37">
        <v>636</v>
      </c>
      <c s="36">
        <v>0.00036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181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117</v>
      </c>
      <c s="37">
        <v>72</v>
      </c>
      <c s="36">
        <v>7E-05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185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117</v>
      </c>
      <c s="37">
        <v>11751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189</v>
      </c>
    </row>
    <row r="89" spans="1:5" ht="38.25">
      <c r="A89" s="35" t="s">
        <v>57</v>
      </c>
      <c r="E89" s="40" t="s">
        <v>190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90</v>
      </c>
      <c s="37">
        <v>55.35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194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198</v>
      </c>
      <c s="37">
        <v>27.675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199</v>
      </c>
    </row>
    <row r="98" spans="1:5" ht="12.75">
      <c r="A98" t="s">
        <v>59</v>
      </c>
      <c r="E98" s="39" t="s">
        <v>114</v>
      </c>
    </row>
    <row r="99" spans="1:16" ht="25.5">
      <c r="A9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90</v>
      </c>
      <c s="37">
        <v>55.35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203</v>
      </c>
    </row>
    <row r="102" spans="1:5" ht="12.75">
      <c r="A102" t="s">
        <v>59</v>
      </c>
      <c r="E102" s="39" t="s">
        <v>114</v>
      </c>
    </row>
    <row r="103" spans="1:16" ht="12.75">
      <c r="A103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198</v>
      </c>
      <c s="37">
        <v>30.443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207</v>
      </c>
    </row>
    <row r="106" spans="1:5" ht="12.75">
      <c r="A106" t="s">
        <v>59</v>
      </c>
      <c r="E106" s="39" t="s">
        <v>114</v>
      </c>
    </row>
    <row r="107" spans="1:13" ht="12.75">
      <c r="A107" t="s">
        <v>46</v>
      </c>
      <c r="C107" s="31" t="s">
        <v>26</v>
      </c>
      <c r="E107" s="33" t="s">
        <v>208</v>
      </c>
      <c r="J107" s="32">
        <f>0</f>
      </c>
      <c s="32">
        <f>0</f>
      </c>
      <c s="32">
        <f>0+L108+L112</f>
      </c>
      <c s="32">
        <f>0+M108+M112</f>
      </c>
    </row>
    <row r="108" spans="1:16" ht="25.5">
      <c r="A108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124</v>
      </c>
      <c s="37">
        <v>0.75</v>
      </c>
      <c s="36">
        <v>1.31063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212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124</v>
      </c>
      <c s="37">
        <v>2.15</v>
      </c>
      <c s="36">
        <v>0.50948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216</v>
      </c>
    </row>
    <row r="115" spans="1:5" ht="12.75">
      <c r="A115" t="s">
        <v>59</v>
      </c>
      <c r="E115" s="39" t="s">
        <v>114</v>
      </c>
    </row>
    <row r="116" spans="1:13" ht="12.75">
      <c r="A116" t="s">
        <v>46</v>
      </c>
      <c r="C116" s="31" t="s">
        <v>69</v>
      </c>
      <c r="E116" s="33" t="s">
        <v>217</v>
      </c>
      <c r="J116" s="32">
        <f>0</f>
      </c>
      <c s="32">
        <f>0</f>
      </c>
      <c s="32">
        <f>0+L117+L121+L125+L129+L133+L137+L141+L145+L149+L153+L157+L161</f>
      </c>
      <c s="32">
        <f>0+M117+M121+M125+M129+M133+M137+M141+M145+M149+M153+M157+M161</f>
      </c>
    </row>
    <row r="117" spans="1:16" ht="25.5">
      <c r="A117" t="s">
        <v>49</v>
      </c>
      <c s="34" t="s">
        <v>218</v>
      </c>
      <c s="34" t="s">
        <v>219</v>
      </c>
      <c s="35" t="s">
        <v>47</v>
      </c>
      <c s="6" t="s">
        <v>220</v>
      </c>
      <c s="36" t="s">
        <v>124</v>
      </c>
      <c s="37">
        <v>471.885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51">
      <c r="A119" s="35" t="s">
        <v>57</v>
      </c>
      <c r="E119" s="40" t="s">
        <v>221</v>
      </c>
    </row>
    <row r="120" spans="1:5" ht="12.75">
      <c r="A120" t="s">
        <v>59</v>
      </c>
      <c r="E120" s="39" t="s">
        <v>114</v>
      </c>
    </row>
    <row r="121" spans="1:16" ht="25.5">
      <c r="A121" t="s">
        <v>49</v>
      </c>
      <c s="34" t="s">
        <v>222</v>
      </c>
      <c s="34" t="s">
        <v>223</v>
      </c>
      <c s="35" t="s">
        <v>47</v>
      </c>
      <c s="6" t="s">
        <v>220</v>
      </c>
      <c s="36" t="s">
        <v>124</v>
      </c>
      <c s="37">
        <v>471.885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224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226</v>
      </c>
      <c s="35" t="s">
        <v>47</v>
      </c>
      <c s="6" t="s">
        <v>220</v>
      </c>
      <c s="36" t="s">
        <v>124</v>
      </c>
      <c s="37">
        <v>61.12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25.5">
      <c r="A127" s="35" t="s">
        <v>57</v>
      </c>
      <c r="E127" s="40" t="s">
        <v>227</v>
      </c>
    </row>
    <row r="128" spans="1:5" ht="12.75">
      <c r="A128" t="s">
        <v>59</v>
      </c>
      <c r="E128" s="39" t="s">
        <v>114</v>
      </c>
    </row>
    <row r="129" spans="1:16" ht="25.5">
      <c r="A129" t="s">
        <v>49</v>
      </c>
      <c s="34" t="s">
        <v>228</v>
      </c>
      <c s="34" t="s">
        <v>229</v>
      </c>
      <c s="35" t="s">
        <v>47</v>
      </c>
      <c s="6" t="s">
        <v>220</v>
      </c>
      <c s="36" t="s">
        <v>124</v>
      </c>
      <c s="37">
        <v>61.12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230</v>
      </c>
    </row>
    <row r="132" spans="1:5" ht="12.75">
      <c r="A132" t="s">
        <v>59</v>
      </c>
      <c r="E132" s="39" t="s">
        <v>114</v>
      </c>
    </row>
    <row r="133" spans="1:16" ht="12.75">
      <c r="A133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159</v>
      </c>
      <c s="37">
        <v>456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25.5">
      <c r="A135" s="35" t="s">
        <v>57</v>
      </c>
      <c r="E135" s="40" t="s">
        <v>234</v>
      </c>
    </row>
    <row r="136" spans="1:5" ht="12.75">
      <c r="A136" t="s">
        <v>59</v>
      </c>
      <c r="E136" s="39" t="s">
        <v>114</v>
      </c>
    </row>
    <row r="137" spans="1:16" ht="12.75">
      <c r="A137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117</v>
      </c>
      <c s="37">
        <v>9</v>
      </c>
      <c s="36">
        <v>0.03361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238</v>
      </c>
    </row>
    <row r="139" spans="1:5" ht="12.75">
      <c r="A139" s="35" t="s">
        <v>57</v>
      </c>
      <c r="E139" s="40" t="s">
        <v>239</v>
      </c>
    </row>
    <row r="140" spans="1:5" ht="12.75">
      <c r="A140" t="s">
        <v>59</v>
      </c>
      <c r="E140" s="39" t="s">
        <v>114</v>
      </c>
    </row>
    <row r="141" spans="1:16" ht="12.75">
      <c r="A141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124</v>
      </c>
      <c s="37">
        <v>102.6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112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25.5">
      <c r="A143" s="35" t="s">
        <v>57</v>
      </c>
      <c r="E143" s="40" t="s">
        <v>243</v>
      </c>
    </row>
    <row r="144" spans="1:5" ht="12.75">
      <c r="A144" t="s">
        <v>59</v>
      </c>
      <c r="E144" s="39" t="s">
        <v>114</v>
      </c>
    </row>
    <row r="145" spans="1:16" ht="12.75">
      <c r="A145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90</v>
      </c>
      <c s="37">
        <v>675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25.5">
      <c r="A147" s="35" t="s">
        <v>57</v>
      </c>
      <c r="E147" s="40" t="s">
        <v>247</v>
      </c>
    </row>
    <row r="148" spans="1:5" ht="12.75">
      <c r="A148" t="s">
        <v>59</v>
      </c>
      <c r="E148" s="39" t="s">
        <v>114</v>
      </c>
    </row>
    <row r="149" spans="1:16" ht="12.75">
      <c r="A149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251</v>
      </c>
      <c s="37">
        <v>312.188</v>
      </c>
      <c s="36">
        <v>1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51">
      <c r="A151" s="35" t="s">
        <v>57</v>
      </c>
      <c r="E151" s="40" t="s">
        <v>252</v>
      </c>
    </row>
    <row r="152" spans="1:5" ht="12.75">
      <c r="A152" t="s">
        <v>59</v>
      </c>
      <c r="E152" s="39" t="s">
        <v>114</v>
      </c>
    </row>
    <row r="153" spans="1:16" ht="25.5">
      <c r="A153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124</v>
      </c>
      <c s="37">
        <v>13.5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57</v>
      </c>
      <c r="E155" s="40" t="s">
        <v>256</v>
      </c>
    </row>
    <row r="156" spans="1:5" ht="12.75">
      <c r="A156" t="s">
        <v>59</v>
      </c>
      <c r="E156" s="39" t="s">
        <v>114</v>
      </c>
    </row>
    <row r="157" spans="1:16" ht="25.5">
      <c r="A157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159</v>
      </c>
      <c s="37">
        <v>80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112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25.5">
      <c r="A159" s="35" t="s">
        <v>57</v>
      </c>
      <c r="E159" s="40" t="s">
        <v>260</v>
      </c>
    </row>
    <row r="160" spans="1:5" ht="12.75">
      <c r="A160" t="s">
        <v>59</v>
      </c>
      <c r="E160" s="39" t="s">
        <v>114</v>
      </c>
    </row>
    <row r="161" spans="1:16" ht="12.75">
      <c r="A161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159</v>
      </c>
      <c s="37">
        <v>15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112</v>
      </c>
      <c>
        <f>(M161*21)/100</f>
      </c>
      <c t="s">
        <v>27</v>
      </c>
    </row>
    <row r="162" spans="1:5" ht="12.75">
      <c r="A162" s="35" t="s">
        <v>55</v>
      </c>
      <c r="E162" s="39" t="s">
        <v>51</v>
      </c>
    </row>
    <row r="163" spans="1:5" ht="12.75">
      <c r="A163" s="35" t="s">
        <v>57</v>
      </c>
      <c r="E163" s="40" t="s">
        <v>264</v>
      </c>
    </row>
    <row r="164" spans="1:5" ht="12.75">
      <c r="A164" t="s">
        <v>59</v>
      </c>
      <c r="E164" s="39" t="s">
        <v>114</v>
      </c>
    </row>
    <row r="165" spans="1:13" ht="12.75">
      <c r="A165" t="s">
        <v>46</v>
      </c>
      <c r="C165" s="31" t="s">
        <v>75</v>
      </c>
      <c r="E165" s="33" t="s">
        <v>265</v>
      </c>
      <c r="J165" s="32">
        <f>0</f>
      </c>
      <c s="32">
        <f>0</f>
      </c>
      <c s="32">
        <f>0+L166+L170+L174+L178+L182+L186+L190+L194+L198+L202+L206</f>
      </c>
      <c s="32">
        <f>0+M166+M170+M174+M178+M182+M186+M190+M194+M198+M202+M206</f>
      </c>
    </row>
    <row r="166" spans="1:16" ht="25.5">
      <c r="A166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90</v>
      </c>
      <c s="37">
        <v>3000</v>
      </c>
      <c s="36">
        <v>0.00014</v>
      </c>
      <c s="36">
        <f>ROUND(G166*H166,6)</f>
      </c>
      <c r="L166" s="38">
        <v>0</v>
      </c>
      <c s="32">
        <f>ROUND(ROUND(L166,2)*ROUND(G166,3),2)</f>
      </c>
      <c s="36" t="s">
        <v>112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25.5">
      <c r="A168" s="35" t="s">
        <v>57</v>
      </c>
      <c r="E168" s="40" t="s">
        <v>269</v>
      </c>
    </row>
    <row r="169" spans="1:5" ht="12.75">
      <c r="A169" t="s">
        <v>59</v>
      </c>
      <c r="E169" s="39" t="s">
        <v>114</v>
      </c>
    </row>
    <row r="170" spans="1:16" ht="12.75">
      <c r="A170" t="s">
        <v>49</v>
      </c>
      <c s="34" t="s">
        <v>270</v>
      </c>
      <c s="34" t="s">
        <v>271</v>
      </c>
      <c s="35" t="s">
        <v>47</v>
      </c>
      <c s="6" t="s">
        <v>272</v>
      </c>
      <c s="36" t="s">
        <v>90</v>
      </c>
      <c s="37">
        <v>3600</v>
      </c>
      <c s="36">
        <v>0.00028</v>
      </c>
      <c s="36">
        <f>ROUND(G170*H170,6)</f>
      </c>
      <c r="L170" s="38">
        <v>0</v>
      </c>
      <c s="32">
        <f>ROUND(ROUND(L170,2)*ROUND(G170,3),2)</f>
      </c>
      <c s="36" t="s">
        <v>112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273</v>
      </c>
    </row>
    <row r="173" spans="1:5" ht="12.75">
      <c r="A173" t="s">
        <v>59</v>
      </c>
      <c r="E173" s="39" t="s">
        <v>114</v>
      </c>
    </row>
    <row r="174" spans="1:16" ht="25.5">
      <c r="A174" t="s">
        <v>49</v>
      </c>
      <c s="34" t="s">
        <v>274</v>
      </c>
      <c s="34" t="s">
        <v>275</v>
      </c>
      <c s="35" t="s">
        <v>47</v>
      </c>
      <c s="6" t="s">
        <v>276</v>
      </c>
      <c s="36" t="s">
        <v>90</v>
      </c>
      <c s="37">
        <v>3000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277</v>
      </c>
    </row>
    <row r="177" spans="1:5" ht="12.75">
      <c r="A177" t="s">
        <v>59</v>
      </c>
      <c r="E177" s="39" t="s">
        <v>114</v>
      </c>
    </row>
    <row r="178" spans="1:16" ht="12.75">
      <c r="A178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251</v>
      </c>
      <c s="37">
        <v>21.184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281</v>
      </c>
    </row>
    <row r="181" spans="1:5" ht="12.75">
      <c r="A181" t="s">
        <v>59</v>
      </c>
      <c r="E181" s="39" t="s">
        <v>114</v>
      </c>
    </row>
    <row r="182" spans="1:16" ht="25.5">
      <c r="A182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251</v>
      </c>
      <c s="37">
        <v>932.758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112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25.5">
      <c r="A184" s="35" t="s">
        <v>57</v>
      </c>
      <c r="E184" s="40" t="s">
        <v>285</v>
      </c>
    </row>
    <row r="185" spans="1:5" ht="12.75">
      <c r="A185" t="s">
        <v>59</v>
      </c>
      <c r="E185" s="39" t="s">
        <v>114</v>
      </c>
    </row>
    <row r="186" spans="1:16" ht="12.75">
      <c r="A186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251</v>
      </c>
      <c s="37">
        <v>1399.137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25.5">
      <c r="A188" s="35" t="s">
        <v>57</v>
      </c>
      <c r="E188" s="40" t="s">
        <v>289</v>
      </c>
    </row>
    <row r="189" spans="1:5" ht="12.75">
      <c r="A189" t="s">
        <v>59</v>
      </c>
      <c r="E189" s="39" t="s">
        <v>114</v>
      </c>
    </row>
    <row r="190" spans="1:16" ht="25.5">
      <c r="A190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124</v>
      </c>
      <c s="37">
        <v>1066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25.5">
      <c r="A192" s="35" t="s">
        <v>57</v>
      </c>
      <c r="E192" s="40" t="s">
        <v>293</v>
      </c>
    </row>
    <row r="193" spans="1:5" ht="12.75">
      <c r="A193" t="s">
        <v>59</v>
      </c>
      <c r="E193" s="39" t="s">
        <v>114</v>
      </c>
    </row>
    <row r="194" spans="1:16" ht="25.5">
      <c r="A194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124</v>
      </c>
      <c s="37">
        <v>88.033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57</v>
      </c>
      <c r="E196" s="40" t="s">
        <v>297</v>
      </c>
    </row>
    <row r="197" spans="1:5" ht="12.75">
      <c r="A197" t="s">
        <v>59</v>
      </c>
      <c r="E197" s="39" t="s">
        <v>114</v>
      </c>
    </row>
    <row r="198" spans="1:16" ht="25.5">
      <c r="A198" t="s">
        <v>49</v>
      </c>
      <c s="34" t="s">
        <v>298</v>
      </c>
      <c s="34" t="s">
        <v>291</v>
      </c>
      <c s="35" t="s">
        <v>27</v>
      </c>
      <c s="6" t="s">
        <v>292</v>
      </c>
      <c s="36" t="s">
        <v>124</v>
      </c>
      <c s="37">
        <v>101.062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57</v>
      </c>
      <c r="E200" s="40" t="s">
        <v>299</v>
      </c>
    </row>
    <row r="201" spans="1:5" ht="12.75">
      <c r="A201" t="s">
        <v>59</v>
      </c>
      <c r="E201" s="39" t="s">
        <v>114</v>
      </c>
    </row>
    <row r="202" spans="1:16" ht="12.75">
      <c r="A202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124</v>
      </c>
      <c s="37">
        <v>88.033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303</v>
      </c>
    </row>
    <row r="205" spans="1:5" ht="12.75">
      <c r="A205" t="s">
        <v>59</v>
      </c>
      <c r="E205" s="39" t="s">
        <v>114</v>
      </c>
    </row>
    <row r="206" spans="1:16" ht="25.5">
      <c r="A206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251</v>
      </c>
      <c s="37">
        <v>171.664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112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307</v>
      </c>
    </row>
    <row r="209" spans="1:5" ht="12.75">
      <c r="A209" t="s">
        <v>59</v>
      </c>
      <c r="E209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COUNTIFS(L8:L217,"=0",A8:A217,"P")+COUNTIFS(L8:L217,"",A8:A217,"P")+SUM(Q8:Q217)</f>
      </c>
    </row>
    <row r="8" spans="1:13" ht="12.75">
      <c r="A8" t="s">
        <v>44</v>
      </c>
      <c r="C8" s="28" t="s">
        <v>310</v>
      </c>
      <c r="E8" s="30" t="s">
        <v>309</v>
      </c>
      <c r="J8" s="29">
        <f>0+J9+J42+J107+J180</f>
      </c>
      <c s="29">
        <f>0+K9+K42+K107+K180</f>
      </c>
      <c s="29">
        <f>0+L9+L42+L107+L180</f>
      </c>
      <c s="29">
        <f>0+M9+M42+M107+M180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2964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57</v>
      </c>
      <c r="E12" s="40" t="s">
        <v>312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176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313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314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12.86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315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229.725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02">
      <c r="A28" s="35" t="s">
        <v>57</v>
      </c>
      <c r="E28" s="40" t="s">
        <v>316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2.75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317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28.56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14.75">
      <c r="A36" s="35" t="s">
        <v>57</v>
      </c>
      <c r="E36" s="40" t="s">
        <v>318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7.14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14.75">
      <c r="A40" s="35" t="s">
        <v>57</v>
      </c>
      <c r="E40" s="40" t="s">
        <v>319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740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63.75">
      <c r="A45" s="35" t="s">
        <v>57</v>
      </c>
      <c r="E45" s="40" t="s">
        <v>320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106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38.25">
      <c r="A49" s="35" t="s">
        <v>57</v>
      </c>
      <c r="E49" s="40" t="s">
        <v>321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152</v>
      </c>
      <c s="35" t="s">
        <v>47</v>
      </c>
      <c s="6" t="s">
        <v>153</v>
      </c>
      <c s="36" t="s">
        <v>117</v>
      </c>
      <c s="37">
        <v>111</v>
      </c>
      <c s="36">
        <v>0.0371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154</v>
      </c>
    </row>
    <row r="53" spans="1:5" ht="38.25">
      <c r="A53" s="35" t="s">
        <v>57</v>
      </c>
      <c r="E53" s="40" t="s">
        <v>322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157</v>
      </c>
      <c s="35" t="s">
        <v>47</v>
      </c>
      <c s="6" t="s">
        <v>158</v>
      </c>
      <c s="36" t="s">
        <v>159</v>
      </c>
      <c s="37">
        <v>201.4</v>
      </c>
      <c s="36">
        <v>0.00011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323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162</v>
      </c>
      <c s="35" t="s">
        <v>47</v>
      </c>
      <c s="6" t="s">
        <v>163</v>
      </c>
      <c s="36" t="s">
        <v>90</v>
      </c>
      <c s="37">
        <v>888</v>
      </c>
      <c s="36">
        <v>0.0017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324</v>
      </c>
    </row>
    <row r="61" spans="1:5" ht="25.5">
      <c r="A61" s="35" t="s">
        <v>57</v>
      </c>
      <c r="E61" s="40" t="s">
        <v>325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167</v>
      </c>
      <c s="35" t="s">
        <v>47</v>
      </c>
      <c s="6" t="s">
        <v>168</v>
      </c>
      <c s="36" t="s">
        <v>90</v>
      </c>
      <c s="37">
        <v>456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51">
      <c r="A65" s="35" t="s">
        <v>57</v>
      </c>
      <c r="E65" s="40" t="s">
        <v>326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171</v>
      </c>
      <c s="35" t="s">
        <v>47</v>
      </c>
      <c s="6" t="s">
        <v>172</v>
      </c>
      <c s="36" t="s">
        <v>90</v>
      </c>
      <c s="37">
        <v>547.2</v>
      </c>
      <c s="36">
        <v>0.00041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327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175</v>
      </c>
      <c s="35" t="s">
        <v>47</v>
      </c>
      <c s="6" t="s">
        <v>176</v>
      </c>
      <c s="36" t="s">
        <v>159</v>
      </c>
      <c s="37">
        <v>305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328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366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329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183</v>
      </c>
      <c s="35" t="s">
        <v>47</v>
      </c>
      <c s="6" t="s">
        <v>184</v>
      </c>
      <c s="36" t="s">
        <v>117</v>
      </c>
      <c s="37">
        <v>96</v>
      </c>
      <c s="36">
        <v>7E-05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330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331</v>
      </c>
      <c s="35" t="s">
        <v>47</v>
      </c>
      <c s="6" t="s">
        <v>332</v>
      </c>
      <c s="36" t="s">
        <v>159</v>
      </c>
      <c s="37">
        <v>44</v>
      </c>
      <c s="36">
        <v>0.0006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333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117</v>
      </c>
      <c s="37">
        <v>7655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189</v>
      </c>
    </row>
    <row r="89" spans="1:5" ht="38.25">
      <c r="A89" s="35" t="s">
        <v>57</v>
      </c>
      <c r="E89" s="40" t="s">
        <v>334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90</v>
      </c>
      <c s="37">
        <v>22.243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335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198</v>
      </c>
      <c s="37">
        <v>11.121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336</v>
      </c>
    </row>
    <row r="98" spans="1:5" ht="12.75">
      <c r="A98" t="s">
        <v>59</v>
      </c>
      <c r="E98" s="39" t="s">
        <v>114</v>
      </c>
    </row>
    <row r="99" spans="1:16" ht="25.5">
      <c r="A9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90</v>
      </c>
      <c s="37">
        <v>22.243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337</v>
      </c>
    </row>
    <row r="102" spans="1:5" ht="12.75">
      <c r="A102" t="s">
        <v>59</v>
      </c>
      <c r="E102" s="39" t="s">
        <v>114</v>
      </c>
    </row>
    <row r="103" spans="1:16" ht="12.75">
      <c r="A103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198</v>
      </c>
      <c s="37">
        <v>12.233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338</v>
      </c>
    </row>
    <row r="106" spans="1:5" ht="12.75">
      <c r="A106" t="s">
        <v>59</v>
      </c>
      <c r="E106" s="39" t="s">
        <v>114</v>
      </c>
    </row>
    <row r="107" spans="1:13" ht="12.75">
      <c r="A107" t="s">
        <v>46</v>
      </c>
      <c r="C107" s="31" t="s">
        <v>26</v>
      </c>
      <c r="E107" s="33" t="s">
        <v>339</v>
      </c>
      <c r="J107" s="32">
        <f>0</f>
      </c>
      <c s="32">
        <f>0</f>
      </c>
      <c s="32">
        <f>0+L108+L112+L116+L120+L124+L128+L132+L136+L140+L144+L148+L152+L156+L160+L164+L168+L172+L176</f>
      </c>
      <c s="32">
        <f>0+M108+M112+M116+M120+M124+M128+M132+M136+M140+M144+M148+M152+M156+M160+M164+M168+M172+M176</f>
      </c>
    </row>
    <row r="108" spans="1:16" ht="25.5">
      <c r="A108" t="s">
        <v>49</v>
      </c>
      <c s="34" t="s">
        <v>209</v>
      </c>
      <c s="34" t="s">
        <v>219</v>
      </c>
      <c s="35" t="s">
        <v>47</v>
      </c>
      <c s="6" t="s">
        <v>220</v>
      </c>
      <c s="36" t="s">
        <v>124</v>
      </c>
      <c s="37">
        <v>343.475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63.75">
      <c r="A110" s="35" t="s">
        <v>57</v>
      </c>
      <c r="E110" s="40" t="s">
        <v>340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223</v>
      </c>
      <c s="35" t="s">
        <v>47</v>
      </c>
      <c s="6" t="s">
        <v>220</v>
      </c>
      <c s="36" t="s">
        <v>124</v>
      </c>
      <c s="37">
        <v>343.475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341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226</v>
      </c>
      <c s="35" t="s">
        <v>47</v>
      </c>
      <c s="6" t="s">
        <v>220</v>
      </c>
      <c s="36" t="s">
        <v>124</v>
      </c>
      <c s="37">
        <v>38.45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25.5">
      <c r="A118" s="35" t="s">
        <v>57</v>
      </c>
      <c r="E118" s="40" t="s">
        <v>342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229</v>
      </c>
      <c s="35" t="s">
        <v>47</v>
      </c>
      <c s="6" t="s">
        <v>220</v>
      </c>
      <c s="36" t="s">
        <v>124</v>
      </c>
      <c s="37">
        <v>38.45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343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344</v>
      </c>
      <c s="35" t="s">
        <v>47</v>
      </c>
      <c s="6" t="s">
        <v>220</v>
      </c>
      <c s="36" t="s">
        <v>124</v>
      </c>
      <c s="37">
        <v>482.5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51">
      <c r="A126" s="35" t="s">
        <v>57</v>
      </c>
      <c r="E126" s="40" t="s">
        <v>345</v>
      </c>
    </row>
    <row r="127" spans="1:5" ht="12.75">
      <c r="A127" t="s">
        <v>59</v>
      </c>
      <c r="E127" s="39" t="s">
        <v>114</v>
      </c>
    </row>
    <row r="128" spans="1:16" ht="25.5">
      <c r="A128" t="s">
        <v>49</v>
      </c>
      <c s="34" t="s">
        <v>228</v>
      </c>
      <c s="34" t="s">
        <v>346</v>
      </c>
      <c s="35" t="s">
        <v>47</v>
      </c>
      <c s="6" t="s">
        <v>347</v>
      </c>
      <c s="36" t="s">
        <v>117</v>
      </c>
      <c s="37">
        <v>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348</v>
      </c>
    </row>
    <row r="131" spans="1:5" ht="12.75">
      <c r="A131" t="s">
        <v>59</v>
      </c>
      <c r="E131" s="39" t="s">
        <v>114</v>
      </c>
    </row>
    <row r="132" spans="1:16" ht="25.5">
      <c r="A132" t="s">
        <v>49</v>
      </c>
      <c s="34" t="s">
        <v>231</v>
      </c>
      <c s="34" t="s">
        <v>349</v>
      </c>
      <c s="35" t="s">
        <v>47</v>
      </c>
      <c s="6" t="s">
        <v>350</v>
      </c>
      <c s="36" t="s">
        <v>117</v>
      </c>
      <c s="37">
        <v>44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351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352</v>
      </c>
      <c s="35" t="s">
        <v>47</v>
      </c>
      <c s="6" t="s">
        <v>353</v>
      </c>
      <c s="36" t="s">
        <v>90</v>
      </c>
      <c s="37">
        <v>1900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25.5">
      <c r="A138" s="35" t="s">
        <v>57</v>
      </c>
      <c r="E138" s="40" t="s">
        <v>354</v>
      </c>
    </row>
    <row r="139" spans="1:5" ht="12.75">
      <c r="A139" t="s">
        <v>59</v>
      </c>
      <c r="E139" s="39" t="s">
        <v>114</v>
      </c>
    </row>
    <row r="140" spans="1:16" ht="25.5">
      <c r="A140" t="s">
        <v>49</v>
      </c>
      <c s="34" t="s">
        <v>240</v>
      </c>
      <c s="34" t="s">
        <v>267</v>
      </c>
      <c s="35" t="s">
        <v>47</v>
      </c>
      <c s="6" t="s">
        <v>268</v>
      </c>
      <c s="36" t="s">
        <v>90</v>
      </c>
      <c s="37">
        <v>1900</v>
      </c>
      <c s="36">
        <v>0.00014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5.5">
      <c r="A142" s="35" t="s">
        <v>57</v>
      </c>
      <c r="E142" s="40" t="s">
        <v>355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271</v>
      </c>
      <c s="35" t="s">
        <v>47</v>
      </c>
      <c s="6" t="s">
        <v>272</v>
      </c>
      <c s="36" t="s">
        <v>90</v>
      </c>
      <c s="37">
        <v>2280</v>
      </c>
      <c s="36">
        <v>0.00028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25.5">
      <c r="A145" s="35" t="s">
        <v>55</v>
      </c>
      <c r="E145" s="39" t="s">
        <v>356</v>
      </c>
    </row>
    <row r="146" spans="1:5" ht="12.75">
      <c r="A146" s="35" t="s">
        <v>57</v>
      </c>
      <c r="E146" s="40" t="s">
        <v>357</v>
      </c>
    </row>
    <row r="147" spans="1:5" ht="12.75">
      <c r="A147" t="s">
        <v>59</v>
      </c>
      <c r="E147" s="39" t="s">
        <v>114</v>
      </c>
    </row>
    <row r="148" spans="1:16" ht="12.75">
      <c r="A148" t="s">
        <v>49</v>
      </c>
      <c s="34" t="s">
        <v>248</v>
      </c>
      <c s="34" t="s">
        <v>245</v>
      </c>
      <c s="35" t="s">
        <v>47</v>
      </c>
      <c s="6" t="s">
        <v>246</v>
      </c>
      <c s="36" t="s">
        <v>90</v>
      </c>
      <c s="37">
        <v>1900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358</v>
      </c>
    </row>
    <row r="151" spans="1:5" ht="12.75">
      <c r="A151" t="s">
        <v>59</v>
      </c>
      <c r="E151" s="39" t="s">
        <v>114</v>
      </c>
    </row>
    <row r="152" spans="1:16" ht="25.5">
      <c r="A152" t="s">
        <v>49</v>
      </c>
      <c s="34" t="s">
        <v>253</v>
      </c>
      <c s="34" t="s">
        <v>359</v>
      </c>
      <c s="35" t="s">
        <v>47</v>
      </c>
      <c s="6" t="s">
        <v>360</v>
      </c>
      <c s="36" t="s">
        <v>124</v>
      </c>
      <c s="37">
        <v>1953.5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51">
      <c r="A154" s="35" t="s">
        <v>57</v>
      </c>
      <c r="E154" s="40" t="s">
        <v>361</v>
      </c>
    </row>
    <row r="155" spans="1:5" ht="12.75">
      <c r="A155" t="s">
        <v>59</v>
      </c>
      <c r="E155" s="39" t="s">
        <v>114</v>
      </c>
    </row>
    <row r="156" spans="1:16" ht="25.5">
      <c r="A156" t="s">
        <v>49</v>
      </c>
      <c s="34" t="s">
        <v>257</v>
      </c>
      <c s="34" t="s">
        <v>362</v>
      </c>
      <c s="35" t="s">
        <v>47</v>
      </c>
      <c s="6" t="s">
        <v>363</v>
      </c>
      <c s="36" t="s">
        <v>90</v>
      </c>
      <c s="37">
        <v>390</v>
      </c>
      <c s="36">
        <v>0.06124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364</v>
      </c>
    </row>
    <row r="158" spans="1:5" ht="38.25">
      <c r="A158" s="35" t="s">
        <v>57</v>
      </c>
      <c r="E158" s="40" t="s">
        <v>365</v>
      </c>
    </row>
    <row r="159" spans="1:5" ht="12.75">
      <c r="A159" t="s">
        <v>59</v>
      </c>
      <c r="E159" s="39" t="s">
        <v>114</v>
      </c>
    </row>
    <row r="160" spans="1:16" ht="25.5">
      <c r="A160" t="s">
        <v>49</v>
      </c>
      <c s="34" t="s">
        <v>261</v>
      </c>
      <c s="34" t="s">
        <v>291</v>
      </c>
      <c s="35" t="s">
        <v>47</v>
      </c>
      <c s="6" t="s">
        <v>366</v>
      </c>
      <c s="36" t="s">
        <v>124</v>
      </c>
      <c s="37">
        <v>2521.96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76.5">
      <c r="A162" s="35" t="s">
        <v>57</v>
      </c>
      <c r="E162" s="40" t="s">
        <v>367</v>
      </c>
    </row>
    <row r="163" spans="1:5" ht="12.75">
      <c r="A163" t="s">
        <v>59</v>
      </c>
      <c r="E163" s="39" t="s">
        <v>114</v>
      </c>
    </row>
    <row r="164" spans="1:16" ht="12.75">
      <c r="A164" t="s">
        <v>49</v>
      </c>
      <c s="34" t="s">
        <v>266</v>
      </c>
      <c s="34" t="s">
        <v>249</v>
      </c>
      <c s="35" t="s">
        <v>47</v>
      </c>
      <c s="6" t="s">
        <v>250</v>
      </c>
      <c s="36" t="s">
        <v>251</v>
      </c>
      <c s="37">
        <v>134.125</v>
      </c>
      <c s="36">
        <v>1</v>
      </c>
      <c s="36">
        <f>ROUND(G164*H164,6)</f>
      </c>
      <c r="L164" s="38">
        <v>0</v>
      </c>
      <c s="32">
        <f>ROUND(ROUND(L164,2)*ROUND(G164,3),2)</f>
      </c>
      <c s="36" t="s">
        <v>112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51">
      <c r="A166" s="35" t="s">
        <v>57</v>
      </c>
      <c r="E166" s="40" t="s">
        <v>368</v>
      </c>
    </row>
    <row r="167" spans="1:5" ht="12.75">
      <c r="A167" t="s">
        <v>59</v>
      </c>
      <c r="E167" s="39" t="s">
        <v>114</v>
      </c>
    </row>
    <row r="168" spans="1:16" ht="25.5">
      <c r="A168" t="s">
        <v>49</v>
      </c>
      <c s="34" t="s">
        <v>270</v>
      </c>
      <c s="34" t="s">
        <v>254</v>
      </c>
      <c s="35" t="s">
        <v>47</v>
      </c>
      <c s="6" t="s">
        <v>369</v>
      </c>
      <c s="36" t="s">
        <v>124</v>
      </c>
      <c s="37">
        <v>74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370</v>
      </c>
    </row>
    <row r="171" spans="1:5" ht="12.75">
      <c r="A171" t="s">
        <v>59</v>
      </c>
      <c r="E171" s="39" t="s">
        <v>114</v>
      </c>
    </row>
    <row r="172" spans="1:16" ht="25.5">
      <c r="A172" t="s">
        <v>49</v>
      </c>
      <c s="34" t="s">
        <v>274</v>
      </c>
      <c s="34" t="s">
        <v>258</v>
      </c>
      <c s="35" t="s">
        <v>47</v>
      </c>
      <c s="6" t="s">
        <v>259</v>
      </c>
      <c s="36" t="s">
        <v>159</v>
      </c>
      <c s="37">
        <v>80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371</v>
      </c>
    </row>
    <row r="175" spans="1:5" ht="12.75">
      <c r="A175" t="s">
        <v>59</v>
      </c>
      <c r="E175" s="39" t="s">
        <v>114</v>
      </c>
    </row>
    <row r="176" spans="1:16" ht="12.75">
      <c r="A176" t="s">
        <v>49</v>
      </c>
      <c s="34" t="s">
        <v>278</v>
      </c>
      <c s="34" t="s">
        <v>262</v>
      </c>
      <c s="35" t="s">
        <v>47</v>
      </c>
      <c s="6" t="s">
        <v>263</v>
      </c>
      <c s="36" t="s">
        <v>159</v>
      </c>
      <c s="37">
        <v>12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372</v>
      </c>
    </row>
    <row r="179" spans="1:5" ht="12.75">
      <c r="A179" t="s">
        <v>59</v>
      </c>
      <c r="E179" s="39" t="s">
        <v>114</v>
      </c>
    </row>
    <row r="180" spans="1:13" ht="12.75">
      <c r="A180" t="s">
        <v>46</v>
      </c>
      <c r="C180" s="31" t="s">
        <v>69</v>
      </c>
      <c r="E180" s="33" t="s">
        <v>265</v>
      </c>
      <c r="J180" s="32">
        <f>0</f>
      </c>
      <c s="32">
        <f>0</f>
      </c>
      <c s="32">
        <f>0+L181+L185+L189+L193+L197+L201+L205+L209+L213+L217</f>
      </c>
      <c s="32">
        <f>0+M181+M185+M189+M193+M197+M201+M205+M209+M213+M217</f>
      </c>
    </row>
    <row r="181" spans="1:16" ht="25.5">
      <c r="A181" t="s">
        <v>49</v>
      </c>
      <c s="34" t="s">
        <v>282</v>
      </c>
      <c s="34" t="s">
        <v>267</v>
      </c>
      <c s="35" t="s">
        <v>47</v>
      </c>
      <c s="6" t="s">
        <v>268</v>
      </c>
      <c s="36" t="s">
        <v>90</v>
      </c>
      <c s="37">
        <v>1740</v>
      </c>
      <c s="36">
        <v>0.00014</v>
      </c>
      <c s="36">
        <f>ROUND(G181*H181,6)</f>
      </c>
      <c r="L181" s="38">
        <v>0</v>
      </c>
      <c s="32">
        <f>ROUND(ROUND(L181,2)*ROUND(G181,3),2)</f>
      </c>
      <c s="36" t="s">
        <v>112</v>
      </c>
      <c>
        <f>(M181*21)/100</f>
      </c>
      <c t="s">
        <v>27</v>
      </c>
    </row>
    <row r="182" spans="1:5" ht="12.75">
      <c r="A182" s="35" t="s">
        <v>55</v>
      </c>
      <c r="E182" s="39" t="s">
        <v>51</v>
      </c>
    </row>
    <row r="183" spans="1:5" ht="25.5">
      <c r="A183" s="35" t="s">
        <v>57</v>
      </c>
      <c r="E183" s="40" t="s">
        <v>373</v>
      </c>
    </row>
    <row r="184" spans="1:5" ht="12.75">
      <c r="A184" t="s">
        <v>59</v>
      </c>
      <c r="E184" s="39" t="s">
        <v>114</v>
      </c>
    </row>
    <row r="185" spans="1:16" ht="12.75">
      <c r="A185" t="s">
        <v>49</v>
      </c>
      <c s="34" t="s">
        <v>286</v>
      </c>
      <c s="34" t="s">
        <v>271</v>
      </c>
      <c s="35" t="s">
        <v>47</v>
      </c>
      <c s="6" t="s">
        <v>272</v>
      </c>
      <c s="36" t="s">
        <v>90</v>
      </c>
      <c s="37">
        <v>2088</v>
      </c>
      <c s="36">
        <v>0.00028</v>
      </c>
      <c s="36">
        <f>ROUND(G185*H185,6)</f>
      </c>
      <c r="L185" s="38">
        <v>0</v>
      </c>
      <c s="32">
        <f>ROUND(ROUND(L185,2)*ROUND(G185,3),2)</f>
      </c>
      <c s="36" t="s">
        <v>112</v>
      </c>
      <c>
        <f>(M185*21)/100</f>
      </c>
      <c t="s">
        <v>27</v>
      </c>
    </row>
    <row r="186" spans="1:5" ht="12.75">
      <c r="A186" s="35" t="s">
        <v>55</v>
      </c>
      <c r="E186" s="39" t="s">
        <v>51</v>
      </c>
    </row>
    <row r="187" spans="1:5" ht="12.75">
      <c r="A187" s="35" t="s">
        <v>57</v>
      </c>
      <c r="E187" s="40" t="s">
        <v>374</v>
      </c>
    </row>
    <row r="188" spans="1:5" ht="12.75">
      <c r="A188" t="s">
        <v>59</v>
      </c>
      <c r="E188" s="39" t="s">
        <v>114</v>
      </c>
    </row>
    <row r="189" spans="1:16" ht="25.5">
      <c r="A189" t="s">
        <v>49</v>
      </c>
      <c s="34" t="s">
        <v>290</v>
      </c>
      <c s="34" t="s">
        <v>275</v>
      </c>
      <c s="35" t="s">
        <v>47</v>
      </c>
      <c s="6" t="s">
        <v>276</v>
      </c>
      <c s="36" t="s">
        <v>90</v>
      </c>
      <c s="37">
        <v>1740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112</v>
      </c>
      <c>
        <f>(M189*21)/100</f>
      </c>
      <c t="s">
        <v>27</v>
      </c>
    </row>
    <row r="190" spans="1:5" ht="12.75">
      <c r="A190" s="35" t="s">
        <v>55</v>
      </c>
      <c r="E190" s="39" t="s">
        <v>51</v>
      </c>
    </row>
    <row r="191" spans="1:5" ht="12.75">
      <c r="A191" s="35" t="s">
        <v>57</v>
      </c>
      <c r="E191" s="40" t="s">
        <v>277</v>
      </c>
    </row>
    <row r="192" spans="1:5" ht="12.75">
      <c r="A192" t="s">
        <v>59</v>
      </c>
      <c r="E192" s="39" t="s">
        <v>114</v>
      </c>
    </row>
    <row r="193" spans="1:16" ht="12.75">
      <c r="A193" t="s">
        <v>49</v>
      </c>
      <c s="34" t="s">
        <v>294</v>
      </c>
      <c s="34" t="s">
        <v>279</v>
      </c>
      <c s="35" t="s">
        <v>47</v>
      </c>
      <c s="6" t="s">
        <v>280</v>
      </c>
      <c s="36" t="s">
        <v>251</v>
      </c>
      <c s="37">
        <v>15.209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112</v>
      </c>
      <c>
        <f>(M193*21)/100</f>
      </c>
      <c t="s">
        <v>27</v>
      </c>
    </row>
    <row r="194" spans="1:5" ht="12.75">
      <c r="A194" s="35" t="s">
        <v>55</v>
      </c>
      <c r="E194" s="39" t="s">
        <v>51</v>
      </c>
    </row>
    <row r="195" spans="1:5" ht="12.75">
      <c r="A195" s="35" t="s">
        <v>57</v>
      </c>
      <c r="E195" s="40" t="s">
        <v>281</v>
      </c>
    </row>
    <row r="196" spans="1:5" ht="12.75">
      <c r="A196" t="s">
        <v>59</v>
      </c>
      <c r="E196" s="39" t="s">
        <v>114</v>
      </c>
    </row>
    <row r="197" spans="1:16" ht="25.5">
      <c r="A197" t="s">
        <v>49</v>
      </c>
      <c s="34" t="s">
        <v>298</v>
      </c>
      <c s="34" t="s">
        <v>283</v>
      </c>
      <c s="35" t="s">
        <v>47</v>
      </c>
      <c s="6" t="s">
        <v>284</v>
      </c>
      <c s="36" t="s">
        <v>251</v>
      </c>
      <c s="37">
        <v>668.369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112</v>
      </c>
      <c>
        <f>(M197*21)/100</f>
      </c>
      <c t="s">
        <v>27</v>
      </c>
    </row>
    <row r="198" spans="1:5" ht="12.75">
      <c r="A198" s="35" t="s">
        <v>55</v>
      </c>
      <c r="E198" s="39" t="s">
        <v>51</v>
      </c>
    </row>
    <row r="199" spans="1:5" ht="38.25">
      <c r="A199" s="35" t="s">
        <v>57</v>
      </c>
      <c r="E199" s="40" t="s">
        <v>375</v>
      </c>
    </row>
    <row r="200" spans="1:5" ht="12.75">
      <c r="A200" t="s">
        <v>59</v>
      </c>
      <c r="E200" s="39" t="s">
        <v>114</v>
      </c>
    </row>
    <row r="201" spans="1:16" ht="25.5">
      <c r="A201" t="s">
        <v>49</v>
      </c>
      <c s="34" t="s">
        <v>300</v>
      </c>
      <c s="34" t="s">
        <v>291</v>
      </c>
      <c s="35" t="s">
        <v>47</v>
      </c>
      <c s="6" t="s">
        <v>366</v>
      </c>
      <c s="36" t="s">
        <v>124</v>
      </c>
      <c s="37">
        <v>763.85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112</v>
      </c>
      <c>
        <f>(M201*21)/100</f>
      </c>
      <c t="s">
        <v>27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57</v>
      </c>
      <c r="E203" s="40" t="s">
        <v>293</v>
      </c>
    </row>
    <row r="204" spans="1:5" ht="12.75">
      <c r="A204" t="s">
        <v>59</v>
      </c>
      <c r="E204" s="39" t="s">
        <v>114</v>
      </c>
    </row>
    <row r="205" spans="1:16" ht="25.5">
      <c r="A205" t="s">
        <v>49</v>
      </c>
      <c s="34" t="s">
        <v>304</v>
      </c>
      <c s="34" t="s">
        <v>295</v>
      </c>
      <c s="35" t="s">
        <v>47</v>
      </c>
      <c s="6" t="s">
        <v>296</v>
      </c>
      <c s="36" t="s">
        <v>124</v>
      </c>
      <c s="37">
        <v>67.061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112</v>
      </c>
      <c>
        <f>(M205*21)/100</f>
      </c>
      <c t="s">
        <v>27</v>
      </c>
    </row>
    <row r="206" spans="1:5" ht="12.75">
      <c r="A206" s="35" t="s">
        <v>55</v>
      </c>
      <c r="E206" s="39" t="s">
        <v>51</v>
      </c>
    </row>
    <row r="207" spans="1:5" ht="25.5">
      <c r="A207" s="35" t="s">
        <v>57</v>
      </c>
      <c r="E207" s="40" t="s">
        <v>376</v>
      </c>
    </row>
    <row r="208" spans="1:5" ht="12.75">
      <c r="A208" t="s">
        <v>59</v>
      </c>
      <c r="E208" s="39" t="s">
        <v>114</v>
      </c>
    </row>
    <row r="209" spans="1:16" ht="25.5">
      <c r="A209" t="s">
        <v>49</v>
      </c>
      <c s="34" t="s">
        <v>377</v>
      </c>
      <c s="34" t="s">
        <v>291</v>
      </c>
      <c s="35" t="s">
        <v>27</v>
      </c>
      <c s="6" t="s">
        <v>366</v>
      </c>
      <c s="36" t="s">
        <v>124</v>
      </c>
      <c s="37">
        <v>79.919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112</v>
      </c>
      <c>
        <f>(M209*21)/100</f>
      </c>
      <c t="s">
        <v>27</v>
      </c>
    </row>
    <row r="210" spans="1:5" ht="12.75">
      <c r="A210" s="35" t="s">
        <v>55</v>
      </c>
      <c r="E210" s="39" t="s">
        <v>51</v>
      </c>
    </row>
    <row r="211" spans="1:5" ht="25.5">
      <c r="A211" s="35" t="s">
        <v>57</v>
      </c>
      <c r="E211" s="40" t="s">
        <v>299</v>
      </c>
    </row>
    <row r="212" spans="1:5" ht="12.75">
      <c r="A212" t="s">
        <v>59</v>
      </c>
      <c r="E212" s="39" t="s">
        <v>114</v>
      </c>
    </row>
    <row r="213" spans="1:16" ht="12.75">
      <c r="A213" t="s">
        <v>49</v>
      </c>
      <c s="34" t="s">
        <v>378</v>
      </c>
      <c s="34" t="s">
        <v>301</v>
      </c>
      <c s="35" t="s">
        <v>47</v>
      </c>
      <c s="6" t="s">
        <v>302</v>
      </c>
      <c s="36" t="s">
        <v>124</v>
      </c>
      <c s="37">
        <v>67.061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112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57</v>
      </c>
      <c r="E215" s="40" t="s">
        <v>303</v>
      </c>
    </row>
    <row r="216" spans="1:5" ht="12.75">
      <c r="A216" t="s">
        <v>59</v>
      </c>
      <c r="E216" s="39" t="s">
        <v>114</v>
      </c>
    </row>
    <row r="217" spans="1:16" ht="25.5">
      <c r="A217" t="s">
        <v>49</v>
      </c>
      <c s="34" t="s">
        <v>379</v>
      </c>
      <c s="34" t="s">
        <v>305</v>
      </c>
      <c s="35" t="s">
        <v>47</v>
      </c>
      <c s="6" t="s">
        <v>306</v>
      </c>
      <c s="36" t="s">
        <v>251</v>
      </c>
      <c s="37">
        <v>130.769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112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57</v>
      </c>
      <c r="E219" s="40" t="s">
        <v>307</v>
      </c>
    </row>
    <row r="220" spans="1:5" ht="12.75">
      <c r="A220" t="s">
        <v>59</v>
      </c>
      <c r="E220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382</v>
      </c>
      <c r="E8" s="30" t="s">
        <v>381</v>
      </c>
      <c r="J8" s="29">
        <f>0+J9+J38+J99+J116</f>
      </c>
      <c s="29">
        <f>0+K9+K38+K99+K116</f>
      </c>
      <c s="29">
        <f>0+L9+L38+L99+L116</f>
      </c>
      <c s="29">
        <f>0+M9+M38+M99+M116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792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383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384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385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4.23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386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314.16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57</v>
      </c>
      <c r="E28" s="40" t="s">
        <v>387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132</v>
      </c>
      <c s="35" t="s">
        <v>47</v>
      </c>
      <c s="6" t="s">
        <v>133</v>
      </c>
      <c s="36" t="s">
        <v>124</v>
      </c>
      <c s="37">
        <v>41.9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388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226</v>
      </c>
      <c s="35" t="s">
        <v>47</v>
      </c>
      <c s="6" t="s">
        <v>220</v>
      </c>
      <c s="36" t="s">
        <v>124</v>
      </c>
      <c s="37">
        <v>262.5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389</v>
      </c>
    </row>
    <row r="37" spans="1:5" ht="12.75">
      <c r="A37" t="s">
        <v>59</v>
      </c>
      <c r="E37" s="39" t="s">
        <v>114</v>
      </c>
    </row>
    <row r="38" spans="1:13" ht="12.75">
      <c r="A38" t="s">
        <v>46</v>
      </c>
      <c r="C38" s="31" t="s">
        <v>27</v>
      </c>
      <c r="E38" s="33" t="s">
        <v>390</v>
      </c>
      <c r="J38" s="32">
        <f>0</f>
      </c>
      <c s="32">
        <f>0</f>
      </c>
      <c s="32">
        <f>0+L39+L43+L47+L51+L55+L59+L63+L67+L71+L75+L79+L83+L87+L91+L95</f>
      </c>
      <c s="32">
        <f>0+M39+M43+M47+M51+M55+M59+M63+M67+M71+M75+M79+M83+M87+M91+M95</f>
      </c>
    </row>
    <row r="39" spans="1:16" ht="25.5">
      <c r="A39" t="s">
        <v>49</v>
      </c>
      <c s="34" t="s">
        <v>93</v>
      </c>
      <c s="34" t="s">
        <v>157</v>
      </c>
      <c s="35" t="s">
        <v>47</v>
      </c>
      <c s="6" t="s">
        <v>158</v>
      </c>
      <c s="36" t="s">
        <v>159</v>
      </c>
      <c s="37">
        <v>46</v>
      </c>
      <c s="36">
        <v>0.00011</v>
      </c>
      <c s="36">
        <f>ROUND(G39*H39,6)</f>
      </c>
      <c r="L39" s="38">
        <v>0</v>
      </c>
      <c s="32">
        <f>ROUND(ROUND(L39,2)*ROUND(G39,3),2)</f>
      </c>
      <c s="36" t="s">
        <v>112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391</v>
      </c>
    </row>
    <row r="42" spans="1:5" ht="12.75">
      <c r="A42" t="s">
        <v>59</v>
      </c>
      <c r="E42" s="39" t="s">
        <v>114</v>
      </c>
    </row>
    <row r="43" spans="1:16" ht="25.5">
      <c r="A43" t="s">
        <v>49</v>
      </c>
      <c s="34" t="s">
        <v>99</v>
      </c>
      <c s="34" t="s">
        <v>392</v>
      </c>
      <c s="35" t="s">
        <v>47</v>
      </c>
      <c s="6" t="s">
        <v>393</v>
      </c>
      <c s="36" t="s">
        <v>159</v>
      </c>
      <c s="37">
        <v>7.875</v>
      </c>
      <c s="36">
        <v>0.00067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25.5">
      <c r="A45" s="35" t="s">
        <v>57</v>
      </c>
      <c r="E45" s="40" t="s">
        <v>394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395</v>
      </c>
      <c s="35" t="s">
        <v>47</v>
      </c>
      <c s="6" t="s">
        <v>396</v>
      </c>
      <c s="36" t="s">
        <v>159</v>
      </c>
      <c s="37">
        <v>18.375</v>
      </c>
      <c s="36">
        <v>0.00075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57</v>
      </c>
      <c r="E49" s="40" t="s">
        <v>397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398</v>
      </c>
      <c s="35" t="s">
        <v>47</v>
      </c>
      <c s="6" t="s">
        <v>399</v>
      </c>
      <c s="36" t="s">
        <v>117</v>
      </c>
      <c s="37">
        <v>23</v>
      </c>
      <c s="36">
        <v>0.0256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400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401</v>
      </c>
      <c s="35" t="s">
        <v>47</v>
      </c>
      <c s="6" t="s">
        <v>402</v>
      </c>
      <c s="36" t="s">
        <v>117</v>
      </c>
      <c s="37">
        <v>21</v>
      </c>
      <c s="36">
        <v>0.1371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403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404</v>
      </c>
      <c s="35" t="s">
        <v>47</v>
      </c>
      <c s="6" t="s">
        <v>405</v>
      </c>
      <c s="36" t="s">
        <v>117</v>
      </c>
      <c s="37">
        <v>23</v>
      </c>
      <c s="36">
        <v>0.00144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406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407</v>
      </c>
      <c s="35" t="s">
        <v>47</v>
      </c>
      <c s="6" t="s">
        <v>408</v>
      </c>
      <c s="36" t="s">
        <v>90</v>
      </c>
      <c s="37">
        <v>180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409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162</v>
      </c>
      <c s="35" t="s">
        <v>47</v>
      </c>
      <c s="6" t="s">
        <v>163</v>
      </c>
      <c s="36" t="s">
        <v>90</v>
      </c>
      <c s="37">
        <v>216</v>
      </c>
      <c s="36">
        <v>0.0017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410</v>
      </c>
    </row>
    <row r="69" spans="1:5" ht="25.5">
      <c r="A69" s="35" t="s">
        <v>57</v>
      </c>
      <c r="E69" s="40" t="s">
        <v>411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412</v>
      </c>
      <c s="35" t="s">
        <v>47</v>
      </c>
      <c s="6" t="s">
        <v>413</v>
      </c>
      <c s="36" t="s">
        <v>159</v>
      </c>
      <c s="37">
        <v>264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414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316.8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415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187</v>
      </c>
      <c s="35" t="s">
        <v>47</v>
      </c>
      <c s="6" t="s">
        <v>188</v>
      </c>
      <c s="36" t="s">
        <v>117</v>
      </c>
      <c s="37">
        <v>1200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25.5">
      <c r="A81" s="35" t="s">
        <v>57</v>
      </c>
      <c r="E81" s="40" t="s">
        <v>416</v>
      </c>
    </row>
    <row r="82" spans="1:5" ht="12.75">
      <c r="A82" t="s">
        <v>59</v>
      </c>
      <c r="E82" s="39" t="s">
        <v>114</v>
      </c>
    </row>
    <row r="83" spans="1:16" ht="25.5">
      <c r="A83" t="s">
        <v>49</v>
      </c>
      <c s="34" t="s">
        <v>182</v>
      </c>
      <c s="34" t="s">
        <v>192</v>
      </c>
      <c s="35" t="s">
        <v>47</v>
      </c>
      <c s="6" t="s">
        <v>193</v>
      </c>
      <c s="36" t="s">
        <v>90</v>
      </c>
      <c s="37">
        <v>5.825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417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196</v>
      </c>
      <c s="35" t="s">
        <v>47</v>
      </c>
      <c s="6" t="s">
        <v>197</v>
      </c>
      <c s="36" t="s">
        <v>198</v>
      </c>
      <c s="37">
        <v>3.786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418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201</v>
      </c>
      <c s="35" t="s">
        <v>47</v>
      </c>
      <c s="6" t="s">
        <v>202</v>
      </c>
      <c s="36" t="s">
        <v>90</v>
      </c>
      <c s="37">
        <v>5.825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419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205</v>
      </c>
      <c s="35" t="s">
        <v>47</v>
      </c>
      <c s="6" t="s">
        <v>206</v>
      </c>
      <c s="36" t="s">
        <v>198</v>
      </c>
      <c s="37">
        <v>4.165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420</v>
      </c>
    </row>
    <row r="98" spans="1:5" ht="12.75">
      <c r="A98" t="s">
        <v>59</v>
      </c>
      <c r="E98" s="39" t="s">
        <v>114</v>
      </c>
    </row>
    <row r="99" spans="1:13" ht="12.75">
      <c r="A99" t="s">
        <v>46</v>
      </c>
      <c r="C99" s="31" t="s">
        <v>26</v>
      </c>
      <c r="E99" s="33" t="s">
        <v>421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25.5">
      <c r="A100" t="s">
        <v>49</v>
      </c>
      <c s="34" t="s">
        <v>200</v>
      </c>
      <c s="34" t="s">
        <v>219</v>
      </c>
      <c s="35" t="s">
        <v>47</v>
      </c>
      <c s="6" t="s">
        <v>220</v>
      </c>
      <c s="36" t="s">
        <v>124</v>
      </c>
      <c s="37">
        <v>565.91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112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38.25">
      <c r="A102" s="35" t="s">
        <v>57</v>
      </c>
      <c r="E102" s="40" t="s">
        <v>422</v>
      </c>
    </row>
    <row r="103" spans="1:5" ht="12.75">
      <c r="A103" t="s">
        <v>59</v>
      </c>
      <c r="E103" s="39" t="s">
        <v>114</v>
      </c>
    </row>
    <row r="104" spans="1:16" ht="25.5">
      <c r="A104" t="s">
        <v>49</v>
      </c>
      <c s="34" t="s">
        <v>204</v>
      </c>
      <c s="34" t="s">
        <v>223</v>
      </c>
      <c s="35" t="s">
        <v>47</v>
      </c>
      <c s="6" t="s">
        <v>220</v>
      </c>
      <c s="36" t="s">
        <v>124</v>
      </c>
      <c s="37">
        <v>565.91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423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226</v>
      </c>
      <c s="35" t="s">
        <v>47</v>
      </c>
      <c s="6" t="s">
        <v>220</v>
      </c>
      <c s="36" t="s">
        <v>124</v>
      </c>
      <c s="37">
        <v>304.4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424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229</v>
      </c>
      <c s="35" t="s">
        <v>47</v>
      </c>
      <c s="6" t="s">
        <v>220</v>
      </c>
      <c s="36" t="s">
        <v>124</v>
      </c>
      <c s="37">
        <v>304.4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425</v>
      </c>
    </row>
    <row r="115" spans="1:5" ht="12.75">
      <c r="A115" t="s">
        <v>59</v>
      </c>
      <c r="E115" s="39" t="s">
        <v>114</v>
      </c>
    </row>
    <row r="116" spans="1:13" ht="12.75">
      <c r="A116" t="s">
        <v>46</v>
      </c>
      <c r="C116" s="31" t="s">
        <v>69</v>
      </c>
      <c r="E116" s="33" t="s">
        <v>265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25.5">
      <c r="A117" t="s">
        <v>49</v>
      </c>
      <c s="34" t="s">
        <v>218</v>
      </c>
      <c s="34" t="s">
        <v>283</v>
      </c>
      <c s="35" t="s">
        <v>47</v>
      </c>
      <c s="6" t="s">
        <v>284</v>
      </c>
      <c s="36" t="s">
        <v>251</v>
      </c>
      <c s="37">
        <v>1523.043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25.5">
      <c r="A119" s="35" t="s">
        <v>57</v>
      </c>
      <c r="E119" s="40" t="s">
        <v>426</v>
      </c>
    </row>
    <row r="120" spans="1:5" ht="12.75">
      <c r="A120" t="s">
        <v>59</v>
      </c>
      <c r="E120" s="39" t="s">
        <v>114</v>
      </c>
    </row>
    <row r="121" spans="1:16" ht="25.5">
      <c r="A121" t="s">
        <v>49</v>
      </c>
      <c s="34" t="s">
        <v>222</v>
      </c>
      <c s="34" t="s">
        <v>291</v>
      </c>
      <c s="35" t="s">
        <v>47</v>
      </c>
      <c s="6" t="s">
        <v>366</v>
      </c>
      <c s="36" t="s">
        <v>124</v>
      </c>
      <c s="37">
        <v>1740.62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25.5">
      <c r="A123" s="35" t="s">
        <v>57</v>
      </c>
      <c r="E123" s="40" t="s">
        <v>293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295</v>
      </c>
      <c s="35" t="s">
        <v>47</v>
      </c>
      <c s="6" t="s">
        <v>296</v>
      </c>
      <c s="36" t="s">
        <v>124</v>
      </c>
      <c s="37">
        <v>56.591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25.5">
      <c r="A127" s="35" t="s">
        <v>57</v>
      </c>
      <c r="E127" s="40" t="s">
        <v>376</v>
      </c>
    </row>
    <row r="128" spans="1:5" ht="12.75">
      <c r="A128" t="s">
        <v>59</v>
      </c>
      <c r="E128" s="39" t="s">
        <v>114</v>
      </c>
    </row>
    <row r="129" spans="1:16" ht="25.5">
      <c r="A129" t="s">
        <v>49</v>
      </c>
      <c s="34" t="s">
        <v>228</v>
      </c>
      <c s="34" t="s">
        <v>291</v>
      </c>
      <c s="35" t="s">
        <v>27</v>
      </c>
      <c s="6" t="s">
        <v>366</v>
      </c>
      <c s="36" t="s">
        <v>124</v>
      </c>
      <c s="37">
        <v>60.823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25.5">
      <c r="A131" s="35" t="s">
        <v>57</v>
      </c>
      <c r="E131" s="40" t="s">
        <v>299</v>
      </c>
    </row>
    <row r="132" spans="1:5" ht="12.75">
      <c r="A132" t="s">
        <v>59</v>
      </c>
      <c r="E132" s="39" t="s">
        <v>114</v>
      </c>
    </row>
    <row r="133" spans="1:16" ht="12.75">
      <c r="A133" t="s">
        <v>49</v>
      </c>
      <c s="34" t="s">
        <v>231</v>
      </c>
      <c s="34" t="s">
        <v>301</v>
      </c>
      <c s="35" t="s">
        <v>47</v>
      </c>
      <c s="6" t="s">
        <v>302</v>
      </c>
      <c s="36" t="s">
        <v>124</v>
      </c>
      <c s="37">
        <v>56.591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57</v>
      </c>
      <c r="E135" s="40" t="s">
        <v>303</v>
      </c>
    </row>
    <row r="136" spans="1:5" ht="12.75">
      <c r="A136" t="s">
        <v>59</v>
      </c>
      <c r="E136" s="39" t="s">
        <v>114</v>
      </c>
    </row>
    <row r="137" spans="1:16" ht="25.5">
      <c r="A137" t="s">
        <v>49</v>
      </c>
      <c s="34" t="s">
        <v>235</v>
      </c>
      <c s="34" t="s">
        <v>305</v>
      </c>
      <c s="35" t="s">
        <v>47</v>
      </c>
      <c s="6" t="s">
        <v>306</v>
      </c>
      <c s="36" t="s">
        <v>251</v>
      </c>
      <c s="37">
        <v>110.352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307</v>
      </c>
    </row>
    <row r="140" spans="1:5" ht="12.75">
      <c r="A140" t="s">
        <v>59</v>
      </c>
      <c r="E140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COUNTIFS(L8:L256,"=0",A8:A256,"P")+COUNTIFS(L8:L256,"",A8:A256,"P")+SUM(Q8:Q256)</f>
      </c>
    </row>
    <row r="8" spans="1:13" ht="12.75">
      <c r="A8" t="s">
        <v>44</v>
      </c>
      <c r="C8" s="28" t="s">
        <v>429</v>
      </c>
      <c r="E8" s="30" t="s">
        <v>428</v>
      </c>
      <c r="J8" s="29">
        <f>0+J9+J46+J103+J164+J177+J186+J219</f>
      </c>
      <c s="29">
        <f>0+K9+K46+K103+K164+K177+K186+K219</f>
      </c>
      <c s="29">
        <f>0+L9+L46+L103+L164+L177+L186+L219</f>
      </c>
      <c s="29">
        <f>0+M9+M46+M103+M164+M177+M186+M219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3781.71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53">
      <c r="A12" s="35" t="s">
        <v>57</v>
      </c>
      <c r="E12" s="40" t="s">
        <v>430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305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431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184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432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433</v>
      </c>
      <c s="35" t="s">
        <v>47</v>
      </c>
      <c s="6" t="s">
        <v>434</v>
      </c>
      <c s="36" t="s">
        <v>117</v>
      </c>
      <c s="37">
        <v>22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435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436</v>
      </c>
      <c s="35" t="s">
        <v>47</v>
      </c>
      <c s="6" t="s">
        <v>437</v>
      </c>
      <c s="36" t="s">
        <v>117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438</v>
      </c>
    </row>
    <row r="29" spans="1:5" ht="12.75">
      <c r="A29" t="s">
        <v>59</v>
      </c>
      <c r="E29" s="39" t="s">
        <v>114</v>
      </c>
    </row>
    <row r="30" spans="1:16" ht="12.75">
      <c r="A30" t="s">
        <v>49</v>
      </c>
      <c s="34" t="s">
        <v>81</v>
      </c>
      <c s="34" t="s">
        <v>122</v>
      </c>
      <c s="35" t="s">
        <v>47</v>
      </c>
      <c s="6" t="s">
        <v>123</v>
      </c>
      <c s="36" t="s">
        <v>124</v>
      </c>
      <c s="37">
        <v>12.514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439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126</v>
      </c>
      <c s="35" t="s">
        <v>47</v>
      </c>
      <c s="6" t="s">
        <v>127</v>
      </c>
      <c s="36" t="s">
        <v>124</v>
      </c>
      <c s="37">
        <v>133.224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65.75">
      <c r="A36" s="35" t="s">
        <v>57</v>
      </c>
      <c r="E36" s="40" t="s">
        <v>440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132</v>
      </c>
      <c s="35" t="s">
        <v>47</v>
      </c>
      <c s="6" t="s">
        <v>133</v>
      </c>
      <c s="36" t="s">
        <v>124</v>
      </c>
      <c s="37">
        <v>84.015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78.5">
      <c r="A40" s="35" t="s">
        <v>57</v>
      </c>
      <c r="E40" s="40" t="s">
        <v>441</v>
      </c>
    </row>
    <row r="41" spans="1:5" ht="12.75">
      <c r="A41" t="s">
        <v>59</v>
      </c>
      <c r="E41" s="39" t="s">
        <v>114</v>
      </c>
    </row>
    <row r="42" spans="1:16" ht="25.5">
      <c r="A42" t="s">
        <v>49</v>
      </c>
      <c s="34" t="s">
        <v>99</v>
      </c>
      <c s="34" t="s">
        <v>135</v>
      </c>
      <c s="35" t="s">
        <v>47</v>
      </c>
      <c s="6" t="s">
        <v>133</v>
      </c>
      <c s="36" t="s">
        <v>124</v>
      </c>
      <c s="37">
        <v>86.295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78.5">
      <c r="A44" s="35" t="s">
        <v>57</v>
      </c>
      <c r="E44" s="40" t="s">
        <v>442</v>
      </c>
    </row>
    <row r="45" spans="1:5" ht="12.75">
      <c r="A45" t="s">
        <v>59</v>
      </c>
      <c r="E45" s="39" t="s">
        <v>114</v>
      </c>
    </row>
    <row r="46" spans="1:13" ht="12.75">
      <c r="A46" t="s">
        <v>46</v>
      </c>
      <c r="C46" s="31" t="s">
        <v>27</v>
      </c>
      <c r="E46" s="33" t="s">
        <v>137</v>
      </c>
      <c r="J46" s="32">
        <f>0</f>
      </c>
      <c s="32">
        <f>0</f>
      </c>
      <c s="32">
        <f>0+L47+L51+L55+L59+L63+L67+L71+L75+L79+L83+L87+L91+L95+L99</f>
      </c>
      <c s="32">
        <f>0+M47+M51+M55+M59+M63+M67+M71+M75+M79+M83+M87+M91+M95+M99</f>
      </c>
    </row>
    <row r="47" spans="1:16" ht="12.75">
      <c r="A47" t="s">
        <v>49</v>
      </c>
      <c s="34" t="s">
        <v>141</v>
      </c>
      <c s="34" t="s">
        <v>138</v>
      </c>
      <c s="35" t="s">
        <v>47</v>
      </c>
      <c s="6" t="s">
        <v>139</v>
      </c>
      <c s="36" t="s">
        <v>90</v>
      </c>
      <c s="37">
        <v>770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14.75">
      <c r="A49" s="35" t="s">
        <v>57</v>
      </c>
      <c r="E49" s="40" t="s">
        <v>443</v>
      </c>
    </row>
    <row r="50" spans="1:5" ht="12.75">
      <c r="A50" t="s">
        <v>59</v>
      </c>
      <c r="E50" s="39" t="s">
        <v>51</v>
      </c>
    </row>
    <row r="51" spans="1:16" ht="25.5">
      <c r="A51" t="s">
        <v>49</v>
      </c>
      <c s="34" t="s">
        <v>146</v>
      </c>
      <c s="34" t="s">
        <v>142</v>
      </c>
      <c s="35" t="s">
        <v>47</v>
      </c>
      <c s="6" t="s">
        <v>143</v>
      </c>
      <c s="36" t="s">
        <v>117</v>
      </c>
      <c s="37">
        <v>185</v>
      </c>
      <c s="36">
        <v>0.02806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144</v>
      </c>
    </row>
    <row r="53" spans="1:5" ht="63.75">
      <c r="A53" s="35" t="s">
        <v>57</v>
      </c>
      <c r="E53" s="40" t="s">
        <v>444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147</v>
      </c>
      <c s="35" t="s">
        <v>47</v>
      </c>
      <c s="6" t="s">
        <v>148</v>
      </c>
      <c s="36" t="s">
        <v>117</v>
      </c>
      <c s="37">
        <v>53</v>
      </c>
      <c s="36">
        <v>0.04576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149</v>
      </c>
    </row>
    <row r="57" spans="1:5" ht="25.5">
      <c r="A57" s="35" t="s">
        <v>57</v>
      </c>
      <c r="E57" s="40" t="s">
        <v>445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152</v>
      </c>
      <c s="35" t="s">
        <v>47</v>
      </c>
      <c s="6" t="s">
        <v>153</v>
      </c>
      <c s="36" t="s">
        <v>117</v>
      </c>
      <c s="37">
        <v>39</v>
      </c>
      <c s="36">
        <v>0.0371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154</v>
      </c>
    </row>
    <row r="61" spans="1:5" ht="38.25">
      <c r="A61" s="35" t="s">
        <v>57</v>
      </c>
      <c r="E61" s="40" t="s">
        <v>446</v>
      </c>
    </row>
    <row r="62" spans="1:5" ht="12.75">
      <c r="A62" t="s">
        <v>59</v>
      </c>
      <c r="E62" s="39" t="s">
        <v>114</v>
      </c>
    </row>
    <row r="63" spans="1:16" ht="25.5">
      <c r="A63" t="s">
        <v>49</v>
      </c>
      <c s="34" t="s">
        <v>161</v>
      </c>
      <c s="34" t="s">
        <v>157</v>
      </c>
      <c s="35" t="s">
        <v>47</v>
      </c>
      <c s="6" t="s">
        <v>158</v>
      </c>
      <c s="36" t="s">
        <v>159</v>
      </c>
      <c s="37">
        <v>505.2</v>
      </c>
      <c s="36">
        <v>0.00011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25.5">
      <c r="A65" s="35" t="s">
        <v>57</v>
      </c>
      <c r="E65" s="40" t="s">
        <v>447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162</v>
      </c>
      <c s="35" t="s">
        <v>47</v>
      </c>
      <c s="6" t="s">
        <v>163</v>
      </c>
      <c s="36" t="s">
        <v>90</v>
      </c>
      <c s="37">
        <v>930</v>
      </c>
      <c s="36">
        <v>0.0017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448</v>
      </c>
    </row>
    <row r="69" spans="1:5" ht="38.25">
      <c r="A69" s="35" t="s">
        <v>57</v>
      </c>
      <c r="E69" s="40" t="s">
        <v>449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175</v>
      </c>
      <c s="35" t="s">
        <v>47</v>
      </c>
      <c s="6" t="s">
        <v>176</v>
      </c>
      <c s="36" t="s">
        <v>159</v>
      </c>
      <c s="37">
        <v>345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450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414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451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183</v>
      </c>
      <c s="35" t="s">
        <v>47</v>
      </c>
      <c s="6" t="s">
        <v>184</v>
      </c>
      <c s="36" t="s">
        <v>117</v>
      </c>
      <c s="37">
        <v>92</v>
      </c>
      <c s="36">
        <v>7E-05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452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187</v>
      </c>
      <c s="35" t="s">
        <v>47</v>
      </c>
      <c s="6" t="s">
        <v>188</v>
      </c>
      <c s="36" t="s">
        <v>117</v>
      </c>
      <c s="37">
        <v>13625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189</v>
      </c>
    </row>
    <row r="85" spans="1:5" ht="38.25">
      <c r="A85" s="35" t="s">
        <v>57</v>
      </c>
      <c r="E85" s="40" t="s">
        <v>453</v>
      </c>
    </row>
    <row r="86" spans="1:5" ht="12.75">
      <c r="A86" t="s">
        <v>59</v>
      </c>
      <c r="E86" s="39" t="s">
        <v>114</v>
      </c>
    </row>
    <row r="87" spans="1:16" ht="25.5">
      <c r="A87" t="s">
        <v>49</v>
      </c>
      <c s="34" t="s">
        <v>186</v>
      </c>
      <c s="34" t="s">
        <v>192</v>
      </c>
      <c s="35" t="s">
        <v>47</v>
      </c>
      <c s="6" t="s">
        <v>193</v>
      </c>
      <c s="36" t="s">
        <v>90</v>
      </c>
      <c s="37">
        <v>28.393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25.5">
      <c r="A89" s="35" t="s">
        <v>57</v>
      </c>
      <c r="E89" s="40" t="s">
        <v>454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196</v>
      </c>
      <c s="35" t="s">
        <v>47</v>
      </c>
      <c s="6" t="s">
        <v>197</v>
      </c>
      <c s="36" t="s">
        <v>198</v>
      </c>
      <c s="37">
        <v>14.193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455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201</v>
      </c>
      <c s="35" t="s">
        <v>47</v>
      </c>
      <c s="6" t="s">
        <v>202</v>
      </c>
      <c s="36" t="s">
        <v>90</v>
      </c>
      <c s="37">
        <v>28.393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456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205</v>
      </c>
      <c s="35" t="s">
        <v>47</v>
      </c>
      <c s="6" t="s">
        <v>206</v>
      </c>
      <c s="36" t="s">
        <v>198</v>
      </c>
      <c s="37">
        <v>15.616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457</v>
      </c>
    </row>
    <row r="102" spans="1:5" ht="12.75">
      <c r="A102" t="s">
        <v>59</v>
      </c>
      <c r="E102" s="39" t="s">
        <v>114</v>
      </c>
    </row>
    <row r="103" spans="1:13" ht="12.75">
      <c r="A103" t="s">
        <v>46</v>
      </c>
      <c r="C103" s="31" t="s">
        <v>26</v>
      </c>
      <c r="E103" s="33" t="s">
        <v>390</v>
      </c>
      <c r="J103" s="32">
        <f>0</f>
      </c>
      <c s="32">
        <f>0</f>
      </c>
      <c s="32">
        <f>0+L104+L108+L112+L116+L120+L124+L128+L132+L136+L140+L144+L148+L152+L156+L160</f>
      </c>
      <c s="32">
        <f>0+M104+M108+M112+M116+M120+M124+M128+M132+M136+M140+M144+M148+M152+M156+M160</f>
      </c>
    </row>
    <row r="104" spans="1:16" ht="25.5">
      <c r="A104" t="s">
        <v>49</v>
      </c>
      <c s="34" t="s">
        <v>204</v>
      </c>
      <c s="34" t="s">
        <v>157</v>
      </c>
      <c s="35" t="s">
        <v>47</v>
      </c>
      <c s="6" t="s">
        <v>158</v>
      </c>
      <c s="36" t="s">
        <v>159</v>
      </c>
      <c s="37">
        <v>11</v>
      </c>
      <c s="36">
        <v>0.00011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458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392</v>
      </c>
      <c s="35" t="s">
        <v>47</v>
      </c>
      <c s="6" t="s">
        <v>393</v>
      </c>
      <c s="36" t="s">
        <v>159</v>
      </c>
      <c s="37">
        <v>7.5</v>
      </c>
      <c s="36">
        <v>0.00067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57</v>
      </c>
      <c r="E110" s="40" t="s">
        <v>459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395</v>
      </c>
      <c s="35" t="s">
        <v>47</v>
      </c>
      <c s="6" t="s">
        <v>396</v>
      </c>
      <c s="36" t="s">
        <v>159</v>
      </c>
      <c s="37">
        <v>11.25</v>
      </c>
      <c s="36">
        <v>0.00075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57</v>
      </c>
      <c r="E114" s="40" t="s">
        <v>460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398</v>
      </c>
      <c s="35" t="s">
        <v>47</v>
      </c>
      <c s="6" t="s">
        <v>399</v>
      </c>
      <c s="36" t="s">
        <v>117</v>
      </c>
      <c s="37">
        <v>11</v>
      </c>
      <c s="36">
        <v>0.0256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25.5">
      <c r="A118" s="35" t="s">
        <v>57</v>
      </c>
      <c r="E118" s="40" t="s">
        <v>461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401</v>
      </c>
      <c s="35" t="s">
        <v>47</v>
      </c>
      <c s="6" t="s">
        <v>402</v>
      </c>
      <c s="36" t="s">
        <v>117</v>
      </c>
      <c s="37">
        <v>15</v>
      </c>
      <c s="36">
        <v>0.1371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462</v>
      </c>
    </row>
    <row r="123" spans="1:5" ht="12.75">
      <c r="A123" t="s">
        <v>59</v>
      </c>
      <c r="E123" s="39" t="s">
        <v>114</v>
      </c>
    </row>
    <row r="124" spans="1:16" ht="12.75">
      <c r="A124" t="s">
        <v>49</v>
      </c>
      <c s="34" t="s">
        <v>225</v>
      </c>
      <c s="34" t="s">
        <v>404</v>
      </c>
      <c s="35" t="s">
        <v>47</v>
      </c>
      <c s="6" t="s">
        <v>405</v>
      </c>
      <c s="36" t="s">
        <v>117</v>
      </c>
      <c s="37">
        <v>11</v>
      </c>
      <c s="36">
        <v>0.00144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463</v>
      </c>
    </row>
    <row r="127" spans="1:5" ht="12.75">
      <c r="A127" t="s">
        <v>59</v>
      </c>
      <c r="E127" s="39" t="s">
        <v>114</v>
      </c>
    </row>
    <row r="128" spans="1:16" ht="12.75">
      <c r="A128" t="s">
        <v>49</v>
      </c>
      <c s="34" t="s">
        <v>228</v>
      </c>
      <c s="34" t="s">
        <v>407</v>
      </c>
      <c s="35" t="s">
        <v>47</v>
      </c>
      <c s="6" t="s">
        <v>408</v>
      </c>
      <c s="36" t="s">
        <v>90</v>
      </c>
      <c s="37">
        <v>56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464</v>
      </c>
    </row>
    <row r="131" spans="1:5" ht="12.75">
      <c r="A131" t="s">
        <v>59</v>
      </c>
      <c r="E131" s="39" t="s">
        <v>114</v>
      </c>
    </row>
    <row r="132" spans="1:16" ht="12.75">
      <c r="A132" t="s">
        <v>49</v>
      </c>
      <c s="34" t="s">
        <v>231</v>
      </c>
      <c s="34" t="s">
        <v>465</v>
      </c>
      <c s="35" t="s">
        <v>47</v>
      </c>
      <c s="6" t="s">
        <v>466</v>
      </c>
      <c s="36" t="s">
        <v>90</v>
      </c>
      <c s="37">
        <v>67.2</v>
      </c>
      <c s="36">
        <v>0.00147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25.5">
      <c r="A134" s="35" t="s">
        <v>57</v>
      </c>
      <c r="E134" s="40" t="s">
        <v>467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412</v>
      </c>
      <c s="35" t="s">
        <v>47</v>
      </c>
      <c s="6" t="s">
        <v>413</v>
      </c>
      <c s="36" t="s">
        <v>159</v>
      </c>
      <c s="37">
        <v>200</v>
      </c>
      <c s="36">
        <v>1E-05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468</v>
      </c>
    </row>
    <row r="139" spans="1:5" ht="12.75">
      <c r="A139" t="s">
        <v>59</v>
      </c>
      <c r="E139" s="39" t="s">
        <v>114</v>
      </c>
    </row>
    <row r="140" spans="1:16" ht="12.75">
      <c r="A140" t="s">
        <v>49</v>
      </c>
      <c s="34" t="s">
        <v>240</v>
      </c>
      <c s="34" t="s">
        <v>179</v>
      </c>
      <c s="35" t="s">
        <v>47</v>
      </c>
      <c s="6" t="s">
        <v>180</v>
      </c>
      <c s="36" t="s">
        <v>159</v>
      </c>
      <c s="37">
        <v>240</v>
      </c>
      <c s="36">
        <v>0.00036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469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187</v>
      </c>
      <c s="35" t="s">
        <v>47</v>
      </c>
      <c s="6" t="s">
        <v>188</v>
      </c>
      <c s="36" t="s">
        <v>117</v>
      </c>
      <c s="37">
        <v>980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38.25">
      <c r="A146" s="35" t="s">
        <v>57</v>
      </c>
      <c r="E146" s="40" t="s">
        <v>470</v>
      </c>
    </row>
    <row r="147" spans="1:5" ht="12.75">
      <c r="A147" t="s">
        <v>59</v>
      </c>
      <c r="E147" s="39" t="s">
        <v>114</v>
      </c>
    </row>
    <row r="148" spans="1:16" ht="25.5">
      <c r="A148" t="s">
        <v>49</v>
      </c>
      <c s="34" t="s">
        <v>248</v>
      </c>
      <c s="34" t="s">
        <v>192</v>
      </c>
      <c s="35" t="s">
        <v>47</v>
      </c>
      <c s="6" t="s">
        <v>193</v>
      </c>
      <c s="36" t="s">
        <v>90</v>
      </c>
      <c s="37">
        <v>4.025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471</v>
      </c>
    </row>
    <row r="151" spans="1:5" ht="12.75">
      <c r="A151" t="s">
        <v>59</v>
      </c>
      <c r="E151" s="39" t="s">
        <v>114</v>
      </c>
    </row>
    <row r="152" spans="1:16" ht="12.75">
      <c r="A152" t="s">
        <v>49</v>
      </c>
      <c s="34" t="s">
        <v>253</v>
      </c>
      <c s="34" t="s">
        <v>196</v>
      </c>
      <c s="35" t="s">
        <v>47</v>
      </c>
      <c s="6" t="s">
        <v>197</v>
      </c>
      <c s="36" t="s">
        <v>198</v>
      </c>
      <c s="37">
        <v>2.616</v>
      </c>
      <c s="36">
        <v>0.001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472</v>
      </c>
    </row>
    <row r="155" spans="1:5" ht="12.75">
      <c r="A155" t="s">
        <v>59</v>
      </c>
      <c r="E155" s="39" t="s">
        <v>114</v>
      </c>
    </row>
    <row r="156" spans="1:16" ht="25.5">
      <c r="A156" t="s">
        <v>49</v>
      </c>
      <c s="34" t="s">
        <v>257</v>
      </c>
      <c s="34" t="s">
        <v>201</v>
      </c>
      <c s="35" t="s">
        <v>47</v>
      </c>
      <c s="6" t="s">
        <v>202</v>
      </c>
      <c s="36" t="s">
        <v>90</v>
      </c>
      <c s="37">
        <v>4.025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473</v>
      </c>
    </row>
    <row r="159" spans="1:5" ht="12.75">
      <c r="A159" t="s">
        <v>59</v>
      </c>
      <c r="E159" s="39" t="s">
        <v>114</v>
      </c>
    </row>
    <row r="160" spans="1:16" ht="12.75">
      <c r="A160" t="s">
        <v>49</v>
      </c>
      <c s="34" t="s">
        <v>261</v>
      </c>
      <c s="34" t="s">
        <v>205</v>
      </c>
      <c s="35" t="s">
        <v>47</v>
      </c>
      <c s="6" t="s">
        <v>206</v>
      </c>
      <c s="36" t="s">
        <v>198</v>
      </c>
      <c s="37">
        <v>2.878</v>
      </c>
      <c s="36">
        <v>0.001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25.5">
      <c r="A162" s="35" t="s">
        <v>57</v>
      </c>
      <c r="E162" s="40" t="s">
        <v>474</v>
      </c>
    </row>
    <row r="163" spans="1:5" ht="12.75">
      <c r="A163" t="s">
        <v>59</v>
      </c>
      <c r="E163" s="39" t="s">
        <v>114</v>
      </c>
    </row>
    <row r="164" spans="1:13" ht="12.75">
      <c r="A164" t="s">
        <v>46</v>
      </c>
      <c r="C164" s="31" t="s">
        <v>69</v>
      </c>
      <c r="E164" s="33" t="s">
        <v>475</v>
      </c>
      <c r="J164" s="32">
        <f>0</f>
      </c>
      <c s="32">
        <f>0</f>
      </c>
      <c s="32">
        <f>0+L165+L169+L173</f>
      </c>
      <c s="32">
        <f>0+M165+M169+M173</f>
      </c>
    </row>
    <row r="165" spans="1:16" ht="25.5">
      <c r="A165" t="s">
        <v>49</v>
      </c>
      <c s="34" t="s">
        <v>266</v>
      </c>
      <c s="34" t="s">
        <v>476</v>
      </c>
      <c s="35" t="s">
        <v>47</v>
      </c>
      <c s="6" t="s">
        <v>477</v>
      </c>
      <c s="36" t="s">
        <v>90</v>
      </c>
      <c s="37">
        <v>84</v>
      </c>
      <c s="36">
        <v>0.02503</v>
      </c>
      <c s="36">
        <f>ROUND(G165*H165,6)</f>
      </c>
      <c r="L165" s="38">
        <v>0</v>
      </c>
      <c s="32">
        <f>ROUND(ROUND(L165,2)*ROUND(G165,3),2)</f>
      </c>
      <c s="36" t="s">
        <v>112</v>
      </c>
      <c>
        <f>(M165*21)/100</f>
      </c>
      <c t="s">
        <v>27</v>
      </c>
    </row>
    <row r="166" spans="1:5" ht="25.5">
      <c r="A166" s="35" t="s">
        <v>55</v>
      </c>
      <c r="E166" s="39" t="s">
        <v>478</v>
      </c>
    </row>
    <row r="167" spans="1:5" ht="12.75">
      <c r="A167" s="35" t="s">
        <v>57</v>
      </c>
      <c r="E167" s="40" t="s">
        <v>479</v>
      </c>
    </row>
    <row r="168" spans="1:5" ht="12.75">
      <c r="A168" t="s">
        <v>59</v>
      </c>
      <c r="E168" s="39" t="s">
        <v>114</v>
      </c>
    </row>
    <row r="169" spans="1:16" ht="12.75">
      <c r="A169" t="s">
        <v>49</v>
      </c>
      <c s="34" t="s">
        <v>270</v>
      </c>
      <c s="34" t="s">
        <v>480</v>
      </c>
      <c s="35" t="s">
        <v>47</v>
      </c>
      <c s="6" t="s">
        <v>481</v>
      </c>
      <c s="36" t="s">
        <v>90</v>
      </c>
      <c s="37">
        <v>84</v>
      </c>
      <c s="36">
        <v>0.065</v>
      </c>
      <c s="36">
        <f>ROUND(G169*H169,6)</f>
      </c>
      <c r="L169" s="38">
        <v>0</v>
      </c>
      <c s="32">
        <f>ROUND(ROUND(L169,2)*ROUND(G169,3),2)</f>
      </c>
      <c s="36" t="s">
        <v>112</v>
      </c>
      <c>
        <f>(M169*21)/100</f>
      </c>
      <c t="s">
        <v>27</v>
      </c>
    </row>
    <row r="170" spans="1:5" ht="12.75">
      <c r="A170" s="35" t="s">
        <v>55</v>
      </c>
      <c r="E170" s="39" t="s">
        <v>51</v>
      </c>
    </row>
    <row r="171" spans="1:5" ht="51">
      <c r="A171" s="35" t="s">
        <v>57</v>
      </c>
      <c r="E171" s="40" t="s">
        <v>482</v>
      </c>
    </row>
    <row r="172" spans="1:5" ht="63.75">
      <c r="A172" t="s">
        <v>59</v>
      </c>
      <c r="E172" s="39" t="s">
        <v>483</v>
      </c>
    </row>
    <row r="173" spans="1:16" ht="25.5">
      <c r="A173" t="s">
        <v>49</v>
      </c>
      <c s="34" t="s">
        <v>274</v>
      </c>
      <c s="34" t="s">
        <v>480</v>
      </c>
      <c s="35" t="s">
        <v>146</v>
      </c>
      <c s="6" t="s">
        <v>484</v>
      </c>
      <c s="36" t="s">
        <v>90</v>
      </c>
      <c s="37">
        <v>2</v>
      </c>
      <c s="36">
        <v>0.0547</v>
      </c>
      <c s="36">
        <f>ROUND(G173*H173,6)</f>
      </c>
      <c r="L173" s="38">
        <v>0</v>
      </c>
      <c s="32">
        <f>ROUND(ROUND(L173,2)*ROUND(G173,3),2)</f>
      </c>
      <c s="36" t="s">
        <v>112</v>
      </c>
      <c>
        <f>(M173*21)/100</f>
      </c>
      <c t="s">
        <v>27</v>
      </c>
    </row>
    <row r="174" spans="1:5" ht="12.75">
      <c r="A174" s="35" t="s">
        <v>55</v>
      </c>
      <c r="E174" s="39" t="s">
        <v>51</v>
      </c>
    </row>
    <row r="175" spans="1:5" ht="38.25">
      <c r="A175" s="35" t="s">
        <v>57</v>
      </c>
      <c r="E175" s="40" t="s">
        <v>485</v>
      </c>
    </row>
    <row r="176" spans="1:5" ht="12.75">
      <c r="A176" t="s">
        <v>59</v>
      </c>
      <c r="E176" s="39" t="s">
        <v>114</v>
      </c>
    </row>
    <row r="177" spans="1:13" ht="12.75">
      <c r="A177" t="s">
        <v>46</v>
      </c>
      <c r="C177" s="31" t="s">
        <v>75</v>
      </c>
      <c r="E177" s="33" t="s">
        <v>208</v>
      </c>
      <c r="J177" s="32">
        <f>0</f>
      </c>
      <c s="32">
        <f>0</f>
      </c>
      <c s="32">
        <f>0+L178+L182</f>
      </c>
      <c s="32">
        <f>0+M178+M182</f>
      </c>
    </row>
    <row r="178" spans="1:16" ht="25.5">
      <c r="A178" t="s">
        <v>49</v>
      </c>
      <c s="34" t="s">
        <v>278</v>
      </c>
      <c s="34" t="s">
        <v>210</v>
      </c>
      <c s="35" t="s">
        <v>47</v>
      </c>
      <c s="6" t="s">
        <v>211</v>
      </c>
      <c s="36" t="s">
        <v>124</v>
      </c>
      <c s="37">
        <v>2.42</v>
      </c>
      <c s="36">
        <v>1.31063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486</v>
      </c>
    </row>
    <row r="181" spans="1:5" ht="12.75">
      <c r="A181" t="s">
        <v>59</v>
      </c>
      <c r="E181" s="39" t="s">
        <v>114</v>
      </c>
    </row>
    <row r="182" spans="1:16" ht="25.5">
      <c r="A182" t="s">
        <v>49</v>
      </c>
      <c s="34" t="s">
        <v>282</v>
      </c>
      <c s="34" t="s">
        <v>214</v>
      </c>
      <c s="35" t="s">
        <v>51</v>
      </c>
      <c s="6" t="s">
        <v>215</v>
      </c>
      <c s="36" t="s">
        <v>124</v>
      </c>
      <c s="37">
        <v>5.2</v>
      </c>
      <c s="36">
        <v>0.50948</v>
      </c>
      <c s="36">
        <f>ROUND(G182*H182,6)</f>
      </c>
      <c r="L182" s="38">
        <v>0</v>
      </c>
      <c s="32">
        <f>ROUND(ROUND(L182,2)*ROUND(G182,3),2)</f>
      </c>
      <c s="36" t="s">
        <v>112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487</v>
      </c>
    </row>
    <row r="185" spans="1:5" ht="12.75">
      <c r="A185" t="s">
        <v>59</v>
      </c>
      <c r="E185" s="39" t="s">
        <v>114</v>
      </c>
    </row>
    <row r="186" spans="1:13" ht="12.75">
      <c r="A186" t="s">
        <v>46</v>
      </c>
      <c r="C186" s="31" t="s">
        <v>81</v>
      </c>
      <c r="E186" s="33" t="s">
        <v>217</v>
      </c>
      <c r="J186" s="32">
        <f>0</f>
      </c>
      <c s="32">
        <f>0</f>
      </c>
      <c s="32">
        <f>0+L187+L191+L195+L199+L203+L207+L211+L215</f>
      </c>
      <c s="32">
        <f>0+M187+M191+M195+M199+M203+M207+M211+M215</f>
      </c>
    </row>
    <row r="187" spans="1:16" ht="25.5">
      <c r="A187" t="s">
        <v>49</v>
      </c>
      <c s="34" t="s">
        <v>286</v>
      </c>
      <c s="34" t="s">
        <v>219</v>
      </c>
      <c s="35" t="s">
        <v>47</v>
      </c>
      <c s="6" t="s">
        <v>220</v>
      </c>
      <c s="36" t="s">
        <v>124</v>
      </c>
      <c s="37">
        <v>415.374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112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89.25">
      <c r="A189" s="35" t="s">
        <v>57</v>
      </c>
      <c r="E189" s="40" t="s">
        <v>488</v>
      </c>
    </row>
    <row r="190" spans="1:5" ht="12.75">
      <c r="A190" t="s">
        <v>59</v>
      </c>
      <c r="E190" s="39" t="s">
        <v>114</v>
      </c>
    </row>
    <row r="191" spans="1:16" ht="25.5">
      <c r="A191" t="s">
        <v>49</v>
      </c>
      <c s="34" t="s">
        <v>290</v>
      </c>
      <c s="34" t="s">
        <v>223</v>
      </c>
      <c s="35" t="s">
        <v>47</v>
      </c>
      <c s="6" t="s">
        <v>220</v>
      </c>
      <c s="36" t="s">
        <v>124</v>
      </c>
      <c s="37">
        <v>415.374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112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489</v>
      </c>
    </row>
    <row r="194" spans="1:5" ht="12.75">
      <c r="A194" t="s">
        <v>59</v>
      </c>
      <c r="E194" s="39" t="s">
        <v>114</v>
      </c>
    </row>
    <row r="195" spans="1:16" ht="25.5">
      <c r="A195" t="s">
        <v>49</v>
      </c>
      <c s="34" t="s">
        <v>294</v>
      </c>
      <c s="34" t="s">
        <v>226</v>
      </c>
      <c s="35" t="s">
        <v>47</v>
      </c>
      <c s="6" t="s">
        <v>220</v>
      </c>
      <c s="36" t="s">
        <v>124</v>
      </c>
      <c s="37">
        <v>170.31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112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490</v>
      </c>
    </row>
    <row r="198" spans="1:5" ht="12.75">
      <c r="A198" t="s">
        <v>59</v>
      </c>
      <c r="E198" s="39" t="s">
        <v>114</v>
      </c>
    </row>
    <row r="199" spans="1:16" ht="25.5">
      <c r="A199" t="s">
        <v>49</v>
      </c>
      <c s="34" t="s">
        <v>298</v>
      </c>
      <c s="34" t="s">
        <v>229</v>
      </c>
      <c s="35" t="s">
        <v>47</v>
      </c>
      <c s="6" t="s">
        <v>220</v>
      </c>
      <c s="36" t="s">
        <v>124</v>
      </c>
      <c s="37">
        <v>170.31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112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491</v>
      </c>
    </row>
    <row r="202" spans="1:5" ht="12.75">
      <c r="A202" t="s">
        <v>59</v>
      </c>
      <c r="E202" s="39" t="s">
        <v>114</v>
      </c>
    </row>
    <row r="203" spans="1:16" ht="12.75">
      <c r="A203" t="s">
        <v>49</v>
      </c>
      <c s="34" t="s">
        <v>300</v>
      </c>
      <c s="34" t="s">
        <v>249</v>
      </c>
      <c s="35" t="s">
        <v>47</v>
      </c>
      <c s="6" t="s">
        <v>250</v>
      </c>
      <c s="36" t="s">
        <v>251</v>
      </c>
      <c s="37">
        <v>138.75</v>
      </c>
      <c s="36">
        <v>1</v>
      </c>
      <c s="36">
        <f>ROUND(G203*H203,6)</f>
      </c>
      <c r="L203" s="38">
        <v>0</v>
      </c>
      <c s="32">
        <f>ROUND(ROUND(L203,2)*ROUND(G203,3),2)</f>
      </c>
      <c s="36" t="s">
        <v>112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63.75">
      <c r="A205" s="35" t="s">
        <v>57</v>
      </c>
      <c r="E205" s="40" t="s">
        <v>492</v>
      </c>
    </row>
    <row r="206" spans="1:5" ht="12.75">
      <c r="A206" t="s">
        <v>59</v>
      </c>
      <c r="E206" s="39" t="s">
        <v>114</v>
      </c>
    </row>
    <row r="207" spans="1:16" ht="25.5">
      <c r="A207" t="s">
        <v>49</v>
      </c>
      <c s="34" t="s">
        <v>304</v>
      </c>
      <c s="34" t="s">
        <v>254</v>
      </c>
      <c s="35" t="s">
        <v>47</v>
      </c>
      <c s="6" t="s">
        <v>369</v>
      </c>
      <c s="36" t="s">
        <v>124</v>
      </c>
      <c s="37">
        <v>13.5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112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57</v>
      </c>
      <c r="E209" s="40" t="s">
        <v>256</v>
      </c>
    </row>
    <row r="210" spans="1:5" ht="12.75">
      <c r="A210" t="s">
        <v>59</v>
      </c>
      <c r="E210" s="39" t="s">
        <v>114</v>
      </c>
    </row>
    <row r="211" spans="1:16" ht="25.5">
      <c r="A211" t="s">
        <v>49</v>
      </c>
      <c s="34" t="s">
        <v>377</v>
      </c>
      <c s="34" t="s">
        <v>258</v>
      </c>
      <c s="35" t="s">
        <v>47</v>
      </c>
      <c s="6" t="s">
        <v>259</v>
      </c>
      <c s="36" t="s">
        <v>159</v>
      </c>
      <c s="37">
        <v>280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112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493</v>
      </c>
    </row>
    <row r="214" spans="1:5" ht="12.75">
      <c r="A214" t="s">
        <v>59</v>
      </c>
      <c r="E214" s="39" t="s">
        <v>114</v>
      </c>
    </row>
    <row r="215" spans="1:16" ht="12.75">
      <c r="A215" t="s">
        <v>49</v>
      </c>
      <c s="34" t="s">
        <v>378</v>
      </c>
      <c s="34" t="s">
        <v>262</v>
      </c>
      <c s="35" t="s">
        <v>47</v>
      </c>
      <c s="6" t="s">
        <v>263</v>
      </c>
      <c s="36" t="s">
        <v>159</v>
      </c>
      <c s="37">
        <v>60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112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25.5">
      <c r="A217" s="35" t="s">
        <v>57</v>
      </c>
      <c r="E217" s="40" t="s">
        <v>494</v>
      </c>
    </row>
    <row r="218" spans="1:5" ht="12.75">
      <c r="A218" t="s">
        <v>59</v>
      </c>
      <c r="E218" s="39" t="s">
        <v>114</v>
      </c>
    </row>
    <row r="219" spans="1:13" ht="12.75">
      <c r="A219" t="s">
        <v>46</v>
      </c>
      <c r="C219" s="31" t="s">
        <v>87</v>
      </c>
      <c r="E219" s="33" t="s">
        <v>265</v>
      </c>
      <c r="J219" s="32">
        <f>0</f>
      </c>
      <c s="32">
        <f>0</f>
      </c>
      <c s="32">
        <f>0+L220+L224+L228+L232+L236+L240+L244+L248+L252+L256</f>
      </c>
      <c s="32">
        <f>0+M220+M224+M228+M232+M236+M240+M244+M248+M252+M256</f>
      </c>
    </row>
    <row r="220" spans="1:16" ht="25.5">
      <c r="A220" t="s">
        <v>49</v>
      </c>
      <c s="34" t="s">
        <v>379</v>
      </c>
      <c s="34" t="s">
        <v>267</v>
      </c>
      <c s="35" t="s">
        <v>47</v>
      </c>
      <c s="6" t="s">
        <v>268</v>
      </c>
      <c s="36" t="s">
        <v>90</v>
      </c>
      <c s="37">
        <v>3060</v>
      </c>
      <c s="36">
        <v>0.00014</v>
      </c>
      <c s="36">
        <f>ROUND(G220*H220,6)</f>
      </c>
      <c r="L220" s="38">
        <v>0</v>
      </c>
      <c s="32">
        <f>ROUND(ROUND(L220,2)*ROUND(G220,3),2)</f>
      </c>
      <c s="36" t="s">
        <v>112</v>
      </c>
      <c>
        <f>(M220*21)/100</f>
      </c>
      <c t="s">
        <v>27</v>
      </c>
    </row>
    <row r="221" spans="1:5" ht="12.75">
      <c r="A221" s="35" t="s">
        <v>55</v>
      </c>
      <c r="E221" s="39" t="s">
        <v>51</v>
      </c>
    </row>
    <row r="222" spans="1:5" ht="25.5">
      <c r="A222" s="35" t="s">
        <v>57</v>
      </c>
      <c r="E222" s="40" t="s">
        <v>495</v>
      </c>
    </row>
    <row r="223" spans="1:5" ht="12.75">
      <c r="A223" t="s">
        <v>59</v>
      </c>
      <c r="E223" s="39" t="s">
        <v>114</v>
      </c>
    </row>
    <row r="224" spans="1:16" ht="12.75">
      <c r="A224" t="s">
        <v>49</v>
      </c>
      <c s="34" t="s">
        <v>496</v>
      </c>
      <c s="34" t="s">
        <v>271</v>
      </c>
      <c s="35" t="s">
        <v>47</v>
      </c>
      <c s="6" t="s">
        <v>272</v>
      </c>
      <c s="36" t="s">
        <v>90</v>
      </c>
      <c s="37">
        <v>3672</v>
      </c>
      <c s="36">
        <v>0.00028</v>
      </c>
      <c s="36">
        <f>ROUND(G224*H224,6)</f>
      </c>
      <c r="L224" s="38">
        <v>0</v>
      </c>
      <c s="32">
        <f>ROUND(ROUND(L224,2)*ROUND(G224,3),2)</f>
      </c>
      <c s="36" t="s">
        <v>112</v>
      </c>
      <c>
        <f>(M224*21)/100</f>
      </c>
      <c t="s">
        <v>27</v>
      </c>
    </row>
    <row r="225" spans="1:5" ht="12.75">
      <c r="A225" s="35" t="s">
        <v>55</v>
      </c>
      <c r="E225" s="39" t="s">
        <v>51</v>
      </c>
    </row>
    <row r="226" spans="1:5" ht="12.75">
      <c r="A226" s="35" t="s">
        <v>57</v>
      </c>
      <c r="E226" s="40" t="s">
        <v>497</v>
      </c>
    </row>
    <row r="227" spans="1:5" ht="12.75">
      <c r="A227" t="s">
        <v>59</v>
      </c>
      <c r="E227" s="39" t="s">
        <v>114</v>
      </c>
    </row>
    <row r="228" spans="1:16" ht="25.5">
      <c r="A228" t="s">
        <v>49</v>
      </c>
      <c s="34" t="s">
        <v>498</v>
      </c>
      <c s="34" t="s">
        <v>275</v>
      </c>
      <c s="35" t="s">
        <v>47</v>
      </c>
      <c s="6" t="s">
        <v>276</v>
      </c>
      <c s="36" t="s">
        <v>90</v>
      </c>
      <c s="37">
        <v>3060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112</v>
      </c>
      <c>
        <f>(M228*21)/100</f>
      </c>
      <c t="s">
        <v>27</v>
      </c>
    </row>
    <row r="229" spans="1:5" ht="12.75">
      <c r="A229" s="35" t="s">
        <v>55</v>
      </c>
      <c r="E229" s="39" t="s">
        <v>51</v>
      </c>
    </row>
    <row r="230" spans="1:5" ht="12.75">
      <c r="A230" s="35" t="s">
        <v>57</v>
      </c>
      <c r="E230" s="40" t="s">
        <v>277</v>
      </c>
    </row>
    <row r="231" spans="1:5" ht="12.75">
      <c r="A231" t="s">
        <v>59</v>
      </c>
      <c r="E231" s="39" t="s">
        <v>114</v>
      </c>
    </row>
    <row r="232" spans="1:16" ht="12.75">
      <c r="A232" t="s">
        <v>49</v>
      </c>
      <c s="34" t="s">
        <v>499</v>
      </c>
      <c s="34" t="s">
        <v>279</v>
      </c>
      <c s="35" t="s">
        <v>47</v>
      </c>
      <c s="6" t="s">
        <v>280</v>
      </c>
      <c s="36" t="s">
        <v>251</v>
      </c>
      <c s="37">
        <v>18.637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112</v>
      </c>
      <c>
        <f>(M232*21)/100</f>
      </c>
      <c t="s">
        <v>27</v>
      </c>
    </row>
    <row r="233" spans="1:5" ht="12.75">
      <c r="A233" s="35" t="s">
        <v>55</v>
      </c>
      <c r="E233" s="39" t="s">
        <v>51</v>
      </c>
    </row>
    <row r="234" spans="1:5" ht="12.75">
      <c r="A234" s="35" t="s">
        <v>57</v>
      </c>
      <c r="E234" s="40" t="s">
        <v>281</v>
      </c>
    </row>
    <row r="235" spans="1:5" ht="12.75">
      <c r="A235" t="s">
        <v>59</v>
      </c>
      <c r="E235" s="39" t="s">
        <v>114</v>
      </c>
    </row>
    <row r="236" spans="1:16" ht="25.5">
      <c r="A236" t="s">
        <v>49</v>
      </c>
      <c s="34" t="s">
        <v>500</v>
      </c>
      <c s="34" t="s">
        <v>283</v>
      </c>
      <c s="35" t="s">
        <v>47</v>
      </c>
      <c s="6" t="s">
        <v>284</v>
      </c>
      <c s="36" t="s">
        <v>251</v>
      </c>
      <c s="37">
        <v>1031.42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112</v>
      </c>
      <c>
        <f>(M236*21)/100</f>
      </c>
      <c t="s">
        <v>27</v>
      </c>
    </row>
    <row r="237" spans="1:5" ht="12.75">
      <c r="A237" s="35" t="s">
        <v>55</v>
      </c>
      <c r="E237" s="39" t="s">
        <v>51</v>
      </c>
    </row>
    <row r="238" spans="1:5" ht="25.5">
      <c r="A238" s="35" t="s">
        <v>57</v>
      </c>
      <c r="E238" s="40" t="s">
        <v>501</v>
      </c>
    </row>
    <row r="239" spans="1:5" ht="12.75">
      <c r="A239" t="s">
        <v>59</v>
      </c>
      <c r="E239" s="39" t="s">
        <v>114</v>
      </c>
    </row>
    <row r="240" spans="1:16" ht="25.5">
      <c r="A240" t="s">
        <v>49</v>
      </c>
      <c s="34" t="s">
        <v>502</v>
      </c>
      <c s="34" t="s">
        <v>291</v>
      </c>
      <c s="35" t="s">
        <v>47</v>
      </c>
      <c s="6" t="s">
        <v>366</v>
      </c>
      <c s="36" t="s">
        <v>124</v>
      </c>
      <c s="37">
        <v>1178.766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112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25.5">
      <c r="A242" s="35" t="s">
        <v>57</v>
      </c>
      <c r="E242" s="40" t="s">
        <v>293</v>
      </c>
    </row>
    <row r="243" spans="1:5" ht="12.75">
      <c r="A243" t="s">
        <v>59</v>
      </c>
      <c r="E243" s="39" t="s">
        <v>114</v>
      </c>
    </row>
    <row r="244" spans="1:16" ht="25.5">
      <c r="A244" t="s">
        <v>49</v>
      </c>
      <c s="34" t="s">
        <v>503</v>
      </c>
      <c s="34" t="s">
        <v>295</v>
      </c>
      <c s="35" t="s">
        <v>47</v>
      </c>
      <c s="6" t="s">
        <v>296</v>
      </c>
      <c s="36" t="s">
        <v>124</v>
      </c>
      <c s="37">
        <v>117.566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112</v>
      </c>
      <c>
        <f>(M244*21)/100</f>
      </c>
      <c t="s">
        <v>27</v>
      </c>
    </row>
    <row r="245" spans="1:5" ht="12.75">
      <c r="A245" s="35" t="s">
        <v>55</v>
      </c>
      <c r="E245" s="39" t="s">
        <v>51</v>
      </c>
    </row>
    <row r="246" spans="1:5" ht="25.5">
      <c r="A246" s="35" t="s">
        <v>57</v>
      </c>
      <c r="E246" s="40" t="s">
        <v>376</v>
      </c>
    </row>
    <row r="247" spans="1:5" ht="12.75">
      <c r="A247" t="s">
        <v>59</v>
      </c>
      <c r="E247" s="39" t="s">
        <v>114</v>
      </c>
    </row>
    <row r="248" spans="1:16" ht="25.5">
      <c r="A248" t="s">
        <v>49</v>
      </c>
      <c s="34" t="s">
        <v>504</v>
      </c>
      <c s="34" t="s">
        <v>291</v>
      </c>
      <c s="35" t="s">
        <v>27</v>
      </c>
      <c s="6" t="s">
        <v>366</v>
      </c>
      <c s="36" t="s">
        <v>124</v>
      </c>
      <c s="37">
        <v>129.773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112</v>
      </c>
      <c>
        <f>(M248*21)/100</f>
      </c>
      <c t="s">
        <v>27</v>
      </c>
    </row>
    <row r="249" spans="1:5" ht="12.75">
      <c r="A249" s="35" t="s">
        <v>55</v>
      </c>
      <c r="E249" s="39" t="s">
        <v>51</v>
      </c>
    </row>
    <row r="250" spans="1:5" ht="25.5">
      <c r="A250" s="35" t="s">
        <v>57</v>
      </c>
      <c r="E250" s="40" t="s">
        <v>299</v>
      </c>
    </row>
    <row r="251" spans="1:5" ht="12.75">
      <c r="A251" t="s">
        <v>59</v>
      </c>
      <c r="E251" s="39" t="s">
        <v>114</v>
      </c>
    </row>
    <row r="252" spans="1:16" ht="12.75">
      <c r="A252" t="s">
        <v>49</v>
      </c>
      <c s="34" t="s">
        <v>505</v>
      </c>
      <c s="34" t="s">
        <v>301</v>
      </c>
      <c s="35" t="s">
        <v>47</v>
      </c>
      <c s="6" t="s">
        <v>302</v>
      </c>
      <c s="36" t="s">
        <v>124</v>
      </c>
      <c s="37">
        <v>117.566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112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12.75">
      <c r="A254" s="35" t="s">
        <v>57</v>
      </c>
      <c r="E254" s="40" t="s">
        <v>303</v>
      </c>
    </row>
    <row r="255" spans="1:5" ht="12.75">
      <c r="A255" t="s">
        <v>59</v>
      </c>
      <c r="E255" s="39" t="s">
        <v>114</v>
      </c>
    </row>
    <row r="256" spans="1:16" ht="25.5">
      <c r="A256" t="s">
        <v>49</v>
      </c>
      <c s="34" t="s">
        <v>506</v>
      </c>
      <c s="34" t="s">
        <v>305</v>
      </c>
      <c s="35" t="s">
        <v>47</v>
      </c>
      <c s="6" t="s">
        <v>306</v>
      </c>
      <c s="36" t="s">
        <v>251</v>
      </c>
      <c s="37">
        <v>229.254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112</v>
      </c>
      <c>
        <f>(M256*21)/100</f>
      </c>
      <c t="s">
        <v>27</v>
      </c>
    </row>
    <row r="257" spans="1:5" ht="12.75">
      <c r="A257" s="35" t="s">
        <v>55</v>
      </c>
      <c r="E257" s="39" t="s">
        <v>51</v>
      </c>
    </row>
    <row r="258" spans="1:5" ht="12.75">
      <c r="A258" s="35" t="s">
        <v>57</v>
      </c>
      <c r="E258" s="40" t="s">
        <v>307</v>
      </c>
    </row>
    <row r="259" spans="1:5" ht="12.75">
      <c r="A259" t="s">
        <v>59</v>
      </c>
      <c r="E259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COUNTIFS(L8:L276,"=0",A8:A276,"P")+COUNTIFS(L8:L276,"",A8:A276,"P")+SUM(Q8:Q276)</f>
      </c>
    </row>
    <row r="8" spans="1:13" ht="12.75">
      <c r="A8" t="s">
        <v>44</v>
      </c>
      <c r="C8" s="28" t="s">
        <v>509</v>
      </c>
      <c r="E8" s="30" t="s">
        <v>508</v>
      </c>
      <c r="J8" s="29">
        <f>0+J9+J42+J107+J172+J185+J206+J239</f>
      </c>
      <c s="29">
        <f>0+K9+K42+K107+K172+K185+K206+K239</f>
      </c>
      <c s="29">
        <f>0+L9+L42+L107+L172+L185+L206+L239</f>
      </c>
      <c s="29">
        <f>0+M9+M42+M107+M172+M185+M206+M239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4622.24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57</v>
      </c>
      <c r="E12" s="40" t="s">
        <v>510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511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512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5.95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513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350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63.75">
      <c r="A28" s="35" t="s">
        <v>57</v>
      </c>
      <c r="E28" s="40" t="s">
        <v>514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7.5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515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64.022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89.25">
      <c r="A36" s="35" t="s">
        <v>57</v>
      </c>
      <c r="E36" s="40" t="s">
        <v>516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27.438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89.25">
      <c r="A40" s="35" t="s">
        <v>57</v>
      </c>
      <c r="E40" s="40" t="s">
        <v>517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600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89.25">
      <c r="A45" s="35" t="s">
        <v>57</v>
      </c>
      <c r="E45" s="40" t="s">
        <v>518</v>
      </c>
    </row>
    <row r="46" spans="1:5" ht="12.75">
      <c r="A46" t="s">
        <v>59</v>
      </c>
      <c r="E46" s="39" t="s">
        <v>51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146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51">
      <c r="A49" s="35" t="s">
        <v>57</v>
      </c>
      <c r="E49" s="40" t="s">
        <v>519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117</v>
      </c>
      <c s="37">
        <v>40</v>
      </c>
      <c s="36">
        <v>0.04576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149</v>
      </c>
    </row>
    <row r="53" spans="1:5" ht="12.75">
      <c r="A53" s="35" t="s">
        <v>57</v>
      </c>
      <c r="E53" s="40" t="s">
        <v>520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117</v>
      </c>
      <c s="37">
        <v>26</v>
      </c>
      <c s="36">
        <v>0.0371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154</v>
      </c>
    </row>
    <row r="57" spans="1:5" ht="51">
      <c r="A57" s="35" t="s">
        <v>57</v>
      </c>
      <c r="E57" s="40" t="s">
        <v>521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393.4</v>
      </c>
      <c s="36">
        <v>0.00011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51">
      <c r="A61" s="35" t="s">
        <v>57</v>
      </c>
      <c r="E61" s="40" t="s">
        <v>521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90</v>
      </c>
      <c s="37">
        <v>720</v>
      </c>
      <c s="36">
        <v>0.0017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38.25">
      <c r="A65" s="35" t="s">
        <v>57</v>
      </c>
      <c r="E65" s="40" t="s">
        <v>522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90</v>
      </c>
      <c s="37">
        <v>235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51">
      <c r="A69" s="35" t="s">
        <v>57</v>
      </c>
      <c r="E69" s="40" t="s">
        <v>523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90</v>
      </c>
      <c s="37">
        <v>290</v>
      </c>
      <c s="36">
        <v>0.00041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38.25">
      <c r="A73" s="35" t="s">
        <v>57</v>
      </c>
      <c r="E73" s="40" t="s">
        <v>524</v>
      </c>
    </row>
    <row r="74" spans="1:5" ht="12.75">
      <c r="A74" t="s">
        <v>59</v>
      </c>
      <c r="E74" s="39" t="s">
        <v>114</v>
      </c>
    </row>
    <row r="75" spans="1:16" ht="25.5">
      <c r="A75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159</v>
      </c>
      <c s="37">
        <v>1200</v>
      </c>
      <c s="36">
        <v>1E-05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525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159</v>
      </c>
      <c s="37">
        <v>1440</v>
      </c>
      <c s="36">
        <v>0.00036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526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117</v>
      </c>
      <c s="37">
        <v>132</v>
      </c>
      <c s="36">
        <v>7E-05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527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117</v>
      </c>
      <c s="37">
        <v>27970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189</v>
      </c>
    </row>
    <row r="89" spans="1:5" ht="38.25">
      <c r="A89" s="35" t="s">
        <v>57</v>
      </c>
      <c r="E89" s="40" t="s">
        <v>528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90</v>
      </c>
      <c s="37">
        <v>21.73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529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198</v>
      </c>
      <c s="37">
        <v>10.865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530</v>
      </c>
    </row>
    <row r="98" spans="1:5" ht="12.75">
      <c r="A98" t="s">
        <v>59</v>
      </c>
      <c r="E98" s="39" t="s">
        <v>114</v>
      </c>
    </row>
    <row r="99" spans="1:16" ht="25.5">
      <c r="A9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90</v>
      </c>
      <c s="37">
        <v>27.73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529</v>
      </c>
    </row>
    <row r="102" spans="1:5" ht="12.75">
      <c r="A102" t="s">
        <v>59</v>
      </c>
      <c r="E102" s="39" t="s">
        <v>114</v>
      </c>
    </row>
    <row r="103" spans="1:16" ht="12.75">
      <c r="A103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198</v>
      </c>
      <c s="37">
        <v>11.952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531</v>
      </c>
    </row>
    <row r="106" spans="1:5" ht="12.75">
      <c r="A106" t="s">
        <v>59</v>
      </c>
      <c r="E106" s="39" t="s">
        <v>114</v>
      </c>
    </row>
    <row r="107" spans="1:13" ht="12.75">
      <c r="A107" t="s">
        <v>46</v>
      </c>
      <c r="C107" s="31" t="s">
        <v>26</v>
      </c>
      <c r="E107" s="33" t="s">
        <v>390</v>
      </c>
      <c r="J107" s="32">
        <f>0</f>
      </c>
      <c s="32">
        <f>0</f>
      </c>
      <c s="32">
        <f>0+L108+L112+L116+L120+L124+L128+L132+L136+L140+L144+L148+L152+L156+L160+L164+L168</f>
      </c>
      <c s="32">
        <f>0+M108+M112+M116+M120+M124+M128+M132+M136+M140+M144+M148+M152+M156+M160+M164+M168</f>
      </c>
    </row>
    <row r="108" spans="1:16" ht="25.5">
      <c r="A108" t="s">
        <v>49</v>
      </c>
      <c s="34" t="s">
        <v>209</v>
      </c>
      <c s="34" t="s">
        <v>157</v>
      </c>
      <c s="35" t="s">
        <v>47</v>
      </c>
      <c s="6" t="s">
        <v>158</v>
      </c>
      <c s="36" t="s">
        <v>159</v>
      </c>
      <c s="37">
        <v>17</v>
      </c>
      <c s="36">
        <v>0.00011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532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392</v>
      </c>
      <c s="35" t="s">
        <v>47</v>
      </c>
      <c s="6" t="s">
        <v>393</v>
      </c>
      <c s="36" t="s">
        <v>159</v>
      </c>
      <c s="37">
        <v>11.5</v>
      </c>
      <c s="36">
        <v>0.00067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57</v>
      </c>
      <c r="E114" s="40" t="s">
        <v>533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395</v>
      </c>
      <c s="35" t="s">
        <v>47</v>
      </c>
      <c s="6" t="s">
        <v>396</v>
      </c>
      <c s="36" t="s">
        <v>159</v>
      </c>
      <c s="37">
        <v>17.25</v>
      </c>
      <c s="36">
        <v>0.00075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25.5">
      <c r="A118" s="35" t="s">
        <v>57</v>
      </c>
      <c r="E118" s="40" t="s">
        <v>534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398</v>
      </c>
      <c s="35" t="s">
        <v>47</v>
      </c>
      <c s="6" t="s">
        <v>399</v>
      </c>
      <c s="36" t="s">
        <v>117</v>
      </c>
      <c s="37">
        <v>12</v>
      </c>
      <c s="36">
        <v>0.0256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25.5">
      <c r="A122" s="35" t="s">
        <v>57</v>
      </c>
      <c r="E122" s="40" t="s">
        <v>535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401</v>
      </c>
      <c s="35" t="s">
        <v>47</v>
      </c>
      <c s="6" t="s">
        <v>402</v>
      </c>
      <c s="36" t="s">
        <v>117</v>
      </c>
      <c s="37">
        <v>17</v>
      </c>
      <c s="36">
        <v>0.1371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536</v>
      </c>
    </row>
    <row r="127" spans="1:5" ht="12.75">
      <c r="A127" t="s">
        <v>59</v>
      </c>
      <c r="E127" s="39" t="s">
        <v>114</v>
      </c>
    </row>
    <row r="128" spans="1:16" ht="25.5">
      <c r="A128" t="s">
        <v>49</v>
      </c>
      <c s="34" t="s">
        <v>228</v>
      </c>
      <c s="34" t="s">
        <v>537</v>
      </c>
      <c s="35" t="s">
        <v>47</v>
      </c>
      <c s="6" t="s">
        <v>402</v>
      </c>
      <c s="36" t="s">
        <v>117</v>
      </c>
      <c s="37">
        <v>6</v>
      </c>
      <c s="36">
        <v>0.159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538</v>
      </c>
    </row>
    <row r="131" spans="1:5" ht="12.75">
      <c r="A131" t="s">
        <v>59</v>
      </c>
      <c r="E131" s="39" t="s">
        <v>114</v>
      </c>
    </row>
    <row r="132" spans="1:16" ht="12.75">
      <c r="A132" t="s">
        <v>49</v>
      </c>
      <c s="34" t="s">
        <v>231</v>
      </c>
      <c s="34" t="s">
        <v>404</v>
      </c>
      <c s="35" t="s">
        <v>47</v>
      </c>
      <c s="6" t="s">
        <v>405</v>
      </c>
      <c s="36" t="s">
        <v>117</v>
      </c>
      <c s="37">
        <v>17</v>
      </c>
      <c s="36">
        <v>0.00144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539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407</v>
      </c>
      <c s="35" t="s">
        <v>47</v>
      </c>
      <c s="6" t="s">
        <v>408</v>
      </c>
      <c s="36" t="s">
        <v>90</v>
      </c>
      <c s="37">
        <v>160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25.5">
      <c r="A138" s="35" t="s">
        <v>57</v>
      </c>
      <c r="E138" s="40" t="s">
        <v>540</v>
      </c>
    </row>
    <row r="139" spans="1:5" ht="12.75">
      <c r="A139" t="s">
        <v>59</v>
      </c>
      <c r="E139" s="39" t="s">
        <v>114</v>
      </c>
    </row>
    <row r="140" spans="1:16" ht="12.75">
      <c r="A140" t="s">
        <v>49</v>
      </c>
      <c s="34" t="s">
        <v>240</v>
      </c>
      <c s="34" t="s">
        <v>465</v>
      </c>
      <c s="35" t="s">
        <v>47</v>
      </c>
      <c s="6" t="s">
        <v>541</v>
      </c>
      <c s="36" t="s">
        <v>90</v>
      </c>
      <c s="37">
        <v>192</v>
      </c>
      <c s="36">
        <v>0.00147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5.5">
      <c r="A142" s="35" t="s">
        <v>57</v>
      </c>
      <c r="E142" s="40" t="s">
        <v>542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412</v>
      </c>
      <c s="35" t="s">
        <v>47</v>
      </c>
      <c s="6" t="s">
        <v>413</v>
      </c>
      <c s="36" t="s">
        <v>159</v>
      </c>
      <c s="37">
        <v>250</v>
      </c>
      <c s="36">
        <v>1E-05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25.5">
      <c r="A146" s="35" t="s">
        <v>57</v>
      </c>
      <c r="E146" s="40" t="s">
        <v>543</v>
      </c>
    </row>
    <row r="147" spans="1:5" ht="12.75">
      <c r="A147" t="s">
        <v>59</v>
      </c>
      <c r="E147" s="39" t="s">
        <v>114</v>
      </c>
    </row>
    <row r="148" spans="1:16" ht="12.75">
      <c r="A148" t="s">
        <v>49</v>
      </c>
      <c s="34" t="s">
        <v>248</v>
      </c>
      <c s="34" t="s">
        <v>179</v>
      </c>
      <c s="35" t="s">
        <v>47</v>
      </c>
      <c s="6" t="s">
        <v>180</v>
      </c>
      <c s="36" t="s">
        <v>159</v>
      </c>
      <c s="37">
        <v>300</v>
      </c>
      <c s="36">
        <v>0.00036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544</v>
      </c>
    </row>
    <row r="151" spans="1:5" ht="12.75">
      <c r="A151" t="s">
        <v>59</v>
      </c>
      <c r="E151" s="39" t="s">
        <v>114</v>
      </c>
    </row>
    <row r="152" spans="1:16" ht="12.75">
      <c r="A152" t="s">
        <v>49</v>
      </c>
      <c s="34" t="s">
        <v>253</v>
      </c>
      <c s="34" t="s">
        <v>187</v>
      </c>
      <c s="35" t="s">
        <v>47</v>
      </c>
      <c s="6" t="s">
        <v>188</v>
      </c>
      <c s="36" t="s">
        <v>117</v>
      </c>
      <c s="37">
        <v>1450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51">
      <c r="A154" s="35" t="s">
        <v>57</v>
      </c>
      <c r="E154" s="40" t="s">
        <v>545</v>
      </c>
    </row>
    <row r="155" spans="1:5" ht="12.75">
      <c r="A155" t="s">
        <v>59</v>
      </c>
      <c r="E155" s="39" t="s">
        <v>114</v>
      </c>
    </row>
    <row r="156" spans="1:16" ht="25.5">
      <c r="A156" t="s">
        <v>49</v>
      </c>
      <c s="34" t="s">
        <v>257</v>
      </c>
      <c s="34" t="s">
        <v>192</v>
      </c>
      <c s="35" t="s">
        <v>47</v>
      </c>
      <c s="6" t="s">
        <v>193</v>
      </c>
      <c s="36" t="s">
        <v>90</v>
      </c>
      <c s="37">
        <v>6.175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546</v>
      </c>
    </row>
    <row r="159" spans="1:5" ht="12.75">
      <c r="A159" t="s">
        <v>59</v>
      </c>
      <c r="E159" s="39" t="s">
        <v>114</v>
      </c>
    </row>
    <row r="160" spans="1:16" ht="12.75">
      <c r="A160" t="s">
        <v>49</v>
      </c>
      <c s="34" t="s">
        <v>261</v>
      </c>
      <c s="34" t="s">
        <v>196</v>
      </c>
      <c s="35" t="s">
        <v>47</v>
      </c>
      <c s="6" t="s">
        <v>197</v>
      </c>
      <c s="36" t="s">
        <v>198</v>
      </c>
      <c s="37">
        <v>4.014</v>
      </c>
      <c s="36">
        <v>0.001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547</v>
      </c>
    </row>
    <row r="163" spans="1:5" ht="12.75">
      <c r="A163" t="s">
        <v>59</v>
      </c>
      <c r="E163" s="39" t="s">
        <v>114</v>
      </c>
    </row>
    <row r="164" spans="1:16" ht="25.5">
      <c r="A164" t="s">
        <v>49</v>
      </c>
      <c s="34" t="s">
        <v>266</v>
      </c>
      <c s="34" t="s">
        <v>201</v>
      </c>
      <c s="35" t="s">
        <v>47</v>
      </c>
      <c s="6" t="s">
        <v>202</v>
      </c>
      <c s="36" t="s">
        <v>90</v>
      </c>
      <c s="37">
        <v>6.175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548</v>
      </c>
    </row>
    <row r="167" spans="1:5" ht="12.75">
      <c r="A167" t="s">
        <v>59</v>
      </c>
      <c r="E167" s="39" t="s">
        <v>114</v>
      </c>
    </row>
    <row r="168" spans="1:16" ht="12.75">
      <c r="A168" t="s">
        <v>49</v>
      </c>
      <c s="34" t="s">
        <v>270</v>
      </c>
      <c s="34" t="s">
        <v>205</v>
      </c>
      <c s="35" t="s">
        <v>47</v>
      </c>
      <c s="6" t="s">
        <v>206</v>
      </c>
      <c s="36" t="s">
        <v>198</v>
      </c>
      <c s="37">
        <v>4.415</v>
      </c>
      <c s="36">
        <v>0.001</v>
      </c>
      <c s="36">
        <f>ROUND(G168*H168,6)</f>
      </c>
      <c r="L168" s="38">
        <v>0</v>
      </c>
      <c s="32">
        <f>ROUND(ROUND(L168,2)*ROUND(G168,3),2)</f>
      </c>
      <c s="36" t="s">
        <v>112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25.5">
      <c r="A170" s="35" t="s">
        <v>57</v>
      </c>
      <c r="E170" s="40" t="s">
        <v>549</v>
      </c>
    </row>
    <row r="171" spans="1:5" ht="12.75">
      <c r="A171" t="s">
        <v>59</v>
      </c>
      <c r="E171" s="39" t="s">
        <v>114</v>
      </c>
    </row>
    <row r="172" spans="1:13" ht="12.75">
      <c r="A172" t="s">
        <v>46</v>
      </c>
      <c r="C172" s="31" t="s">
        <v>69</v>
      </c>
      <c r="E172" s="33" t="s">
        <v>475</v>
      </c>
      <c r="J172" s="32">
        <f>0</f>
      </c>
      <c s="32">
        <f>0</f>
      </c>
      <c s="32">
        <f>0+L173+L177+L181</f>
      </c>
      <c s="32">
        <f>0+M173+M177+M181</f>
      </c>
    </row>
    <row r="173" spans="1:16" ht="25.5">
      <c r="A173" t="s">
        <v>49</v>
      </c>
      <c s="34" t="s">
        <v>274</v>
      </c>
      <c s="34" t="s">
        <v>476</v>
      </c>
      <c s="35" t="s">
        <v>47</v>
      </c>
      <c s="6" t="s">
        <v>477</v>
      </c>
      <c s="36" t="s">
        <v>90</v>
      </c>
      <c s="37">
        <v>159</v>
      </c>
      <c s="36">
        <v>0.02503</v>
      </c>
      <c s="36">
        <f>ROUND(G173*H173,6)</f>
      </c>
      <c r="L173" s="38">
        <v>0</v>
      </c>
      <c s="32">
        <f>ROUND(ROUND(L173,2)*ROUND(G173,3),2)</f>
      </c>
      <c s="36" t="s">
        <v>112</v>
      </c>
      <c>
        <f>(M173*21)/100</f>
      </c>
      <c t="s">
        <v>27</v>
      </c>
    </row>
    <row r="174" spans="1:5" ht="25.5">
      <c r="A174" s="35" t="s">
        <v>55</v>
      </c>
      <c r="E174" s="39" t="s">
        <v>478</v>
      </c>
    </row>
    <row r="175" spans="1:5" ht="25.5">
      <c r="A175" s="35" t="s">
        <v>57</v>
      </c>
      <c r="E175" s="40" t="s">
        <v>550</v>
      </c>
    </row>
    <row r="176" spans="1:5" ht="12.75">
      <c r="A176" t="s">
        <v>59</v>
      </c>
      <c r="E176" s="39" t="s">
        <v>114</v>
      </c>
    </row>
    <row r="177" spans="1:16" ht="12.75">
      <c r="A177" t="s">
        <v>49</v>
      </c>
      <c s="34" t="s">
        <v>278</v>
      </c>
      <c s="34" t="s">
        <v>480</v>
      </c>
      <c s="35" t="s">
        <v>47</v>
      </c>
      <c s="6" t="s">
        <v>481</v>
      </c>
      <c s="36" t="s">
        <v>90</v>
      </c>
      <c s="37">
        <v>159</v>
      </c>
      <c s="36">
        <v>0.065</v>
      </c>
      <c s="36">
        <f>ROUND(G177*H177,6)</f>
      </c>
      <c r="L177" s="38">
        <v>0</v>
      </c>
      <c s="32">
        <f>ROUND(ROUND(L177,2)*ROUND(G177,3),2)</f>
      </c>
      <c s="36" t="s">
        <v>112</v>
      </c>
      <c>
        <f>(M177*21)/100</f>
      </c>
      <c t="s">
        <v>27</v>
      </c>
    </row>
    <row r="178" spans="1:5" ht="12.75">
      <c r="A178" s="35" t="s">
        <v>55</v>
      </c>
      <c r="E178" s="39" t="s">
        <v>51</v>
      </c>
    </row>
    <row r="179" spans="1:5" ht="102">
      <c r="A179" s="35" t="s">
        <v>57</v>
      </c>
      <c r="E179" s="40" t="s">
        <v>551</v>
      </c>
    </row>
    <row r="180" spans="1:5" ht="63.75">
      <c r="A180" t="s">
        <v>59</v>
      </c>
      <c r="E180" s="39" t="s">
        <v>483</v>
      </c>
    </row>
    <row r="181" spans="1:16" ht="25.5">
      <c r="A181" t="s">
        <v>49</v>
      </c>
      <c s="34" t="s">
        <v>282</v>
      </c>
      <c s="34" t="s">
        <v>480</v>
      </c>
      <c s="35" t="s">
        <v>27</v>
      </c>
      <c s="6" t="s">
        <v>484</v>
      </c>
      <c s="36" t="s">
        <v>90</v>
      </c>
      <c s="37">
        <v>20</v>
      </c>
      <c s="36">
        <v>0.0547</v>
      </c>
      <c s="36">
        <f>ROUND(G181*H181,6)</f>
      </c>
      <c r="L181" s="38">
        <v>0</v>
      </c>
      <c s="32">
        <f>ROUND(ROUND(L181,2)*ROUND(G181,3),2)</f>
      </c>
      <c s="36" t="s">
        <v>112</v>
      </c>
      <c>
        <f>(M181*21)/100</f>
      </c>
      <c t="s">
        <v>27</v>
      </c>
    </row>
    <row r="182" spans="1:5" ht="12.75">
      <c r="A182" s="35" t="s">
        <v>55</v>
      </c>
      <c r="E182" s="39" t="s">
        <v>51</v>
      </c>
    </row>
    <row r="183" spans="1:5" ht="38.25">
      <c r="A183" s="35" t="s">
        <v>57</v>
      </c>
      <c r="E183" s="40" t="s">
        <v>552</v>
      </c>
    </row>
    <row r="184" spans="1:5" ht="12.75">
      <c r="A184" t="s">
        <v>59</v>
      </c>
      <c r="E184" s="39" t="s">
        <v>114</v>
      </c>
    </row>
    <row r="185" spans="1:13" ht="12.75">
      <c r="A185" t="s">
        <v>46</v>
      </c>
      <c r="C185" s="31" t="s">
        <v>75</v>
      </c>
      <c r="E185" s="33" t="s">
        <v>208</v>
      </c>
      <c r="J185" s="32">
        <f>0</f>
      </c>
      <c s="32">
        <f>0</f>
      </c>
      <c s="32">
        <f>0+L186+L190+L194+L198+L202</f>
      </c>
      <c s="32">
        <f>0+M186+M190+M194+M198+M202</f>
      </c>
    </row>
    <row r="186" spans="1:16" ht="12.75">
      <c r="A186" t="s">
        <v>49</v>
      </c>
      <c s="34" t="s">
        <v>286</v>
      </c>
      <c s="34" t="s">
        <v>553</v>
      </c>
      <c s="35" t="s">
        <v>47</v>
      </c>
      <c s="6" t="s">
        <v>554</v>
      </c>
      <c s="36" t="s">
        <v>90</v>
      </c>
      <c s="37">
        <v>22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555</v>
      </c>
    </row>
    <row r="189" spans="1:5" ht="12.75">
      <c r="A189" t="s">
        <v>59</v>
      </c>
      <c r="E189" s="39" t="s">
        <v>114</v>
      </c>
    </row>
    <row r="190" spans="1:16" ht="12.75">
      <c r="A190" t="s">
        <v>49</v>
      </c>
      <c s="34" t="s">
        <v>290</v>
      </c>
      <c s="34" t="s">
        <v>556</v>
      </c>
      <c s="35" t="s">
        <v>47</v>
      </c>
      <c s="6" t="s">
        <v>557</v>
      </c>
      <c s="36" t="s">
        <v>90</v>
      </c>
      <c s="37">
        <v>22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558</v>
      </c>
    </row>
    <row r="193" spans="1:5" ht="12.75">
      <c r="A193" t="s">
        <v>59</v>
      </c>
      <c r="E193" s="39" t="s">
        <v>114</v>
      </c>
    </row>
    <row r="194" spans="1:16" ht="12.75">
      <c r="A194" t="s">
        <v>49</v>
      </c>
      <c s="34" t="s">
        <v>294</v>
      </c>
      <c s="34" t="s">
        <v>559</v>
      </c>
      <c s="35" t="s">
        <v>47</v>
      </c>
      <c s="6" t="s">
        <v>560</v>
      </c>
      <c s="36" t="s">
        <v>124</v>
      </c>
      <c s="37">
        <v>1.5</v>
      </c>
      <c s="36">
        <v>2.45</v>
      </c>
      <c s="36">
        <f>ROUND(G194*H194,6)</f>
      </c>
      <c r="L194" s="38">
        <v>0</v>
      </c>
      <c s="32">
        <f>ROUND(ROUND(L194,2)*ROUND(G194,3),2)</f>
      </c>
      <c s="36" t="s">
        <v>112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561</v>
      </c>
    </row>
    <row r="197" spans="1:5" ht="12.75">
      <c r="A197" t="s">
        <v>59</v>
      </c>
      <c r="E197" s="39" t="s">
        <v>114</v>
      </c>
    </row>
    <row r="198" spans="1:16" ht="12.75">
      <c r="A198" t="s">
        <v>49</v>
      </c>
      <c s="34" t="s">
        <v>298</v>
      </c>
      <c s="34" t="s">
        <v>210</v>
      </c>
      <c s="35" t="s">
        <v>47</v>
      </c>
      <c s="6" t="s">
        <v>562</v>
      </c>
      <c s="36" t="s">
        <v>124</v>
      </c>
      <c s="37">
        <v>2.7</v>
      </c>
      <c s="36">
        <v>0.50375</v>
      </c>
      <c s="36">
        <f>ROUND(G198*H198,6)</f>
      </c>
      <c r="L198" s="38">
        <v>0</v>
      </c>
      <c s="32">
        <f>ROUND(ROUND(L198,2)*ROUND(G198,3),2)</f>
      </c>
      <c s="36" t="s">
        <v>112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57</v>
      </c>
      <c r="E200" s="40" t="s">
        <v>563</v>
      </c>
    </row>
    <row r="201" spans="1:5" ht="12.75">
      <c r="A201" t="s">
        <v>59</v>
      </c>
      <c r="E201" s="39" t="s">
        <v>114</v>
      </c>
    </row>
    <row r="202" spans="1:16" ht="12.75">
      <c r="A202" t="s">
        <v>49</v>
      </c>
      <c s="34" t="s">
        <v>300</v>
      </c>
      <c s="34" t="s">
        <v>564</v>
      </c>
      <c s="35" t="s">
        <v>47</v>
      </c>
      <c s="6" t="s">
        <v>565</v>
      </c>
      <c s="36" t="s">
        <v>90</v>
      </c>
      <c s="37">
        <v>2.16</v>
      </c>
      <c s="36">
        <v>0.54</v>
      </c>
      <c s="36">
        <f>ROUND(G202*H202,6)</f>
      </c>
      <c r="L202" s="38">
        <v>0</v>
      </c>
      <c s="32">
        <f>ROUND(ROUND(L202,2)*ROUND(G202,3),2)</f>
      </c>
      <c s="36" t="s">
        <v>112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566</v>
      </c>
    </row>
    <row r="205" spans="1:5" ht="12.75">
      <c r="A205" t="s">
        <v>59</v>
      </c>
      <c r="E205" s="39" t="s">
        <v>114</v>
      </c>
    </row>
    <row r="206" spans="1:13" ht="12.75">
      <c r="A206" t="s">
        <v>46</v>
      </c>
      <c r="C206" s="31" t="s">
        <v>81</v>
      </c>
      <c r="E206" s="33" t="s">
        <v>217</v>
      </c>
      <c r="J206" s="32">
        <f>0</f>
      </c>
      <c s="32">
        <f>0</f>
      </c>
      <c s="32">
        <f>0+L207+L211+L215+L219+L223+L227+L231+L235</f>
      </c>
      <c s="32">
        <f>0+M207+M211+M215+M219+M223+M227+M231+M235</f>
      </c>
    </row>
    <row r="207" spans="1:16" ht="25.5">
      <c r="A207" t="s">
        <v>49</v>
      </c>
      <c s="34" t="s">
        <v>304</v>
      </c>
      <c s="34" t="s">
        <v>219</v>
      </c>
      <c s="35" t="s">
        <v>47</v>
      </c>
      <c s="6" t="s">
        <v>220</v>
      </c>
      <c s="36" t="s">
        <v>124</v>
      </c>
      <c s="37">
        <v>539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112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51">
      <c r="A209" s="35" t="s">
        <v>57</v>
      </c>
      <c r="E209" s="40" t="s">
        <v>567</v>
      </c>
    </row>
    <row r="210" spans="1:5" ht="12.75">
      <c r="A210" t="s">
        <v>59</v>
      </c>
      <c r="E210" s="39" t="s">
        <v>114</v>
      </c>
    </row>
    <row r="211" spans="1:16" ht="25.5">
      <c r="A211" t="s">
        <v>49</v>
      </c>
      <c s="34" t="s">
        <v>377</v>
      </c>
      <c s="34" t="s">
        <v>223</v>
      </c>
      <c s="35" t="s">
        <v>47</v>
      </c>
      <c s="6" t="s">
        <v>220</v>
      </c>
      <c s="36" t="s">
        <v>124</v>
      </c>
      <c s="37">
        <v>539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112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568</v>
      </c>
    </row>
    <row r="214" spans="1:5" ht="12.75">
      <c r="A214" t="s">
        <v>59</v>
      </c>
      <c r="E214" s="39" t="s">
        <v>114</v>
      </c>
    </row>
    <row r="215" spans="1:16" ht="25.5">
      <c r="A215" t="s">
        <v>49</v>
      </c>
      <c s="34" t="s">
        <v>378</v>
      </c>
      <c s="34" t="s">
        <v>226</v>
      </c>
      <c s="35" t="s">
        <v>47</v>
      </c>
      <c s="6" t="s">
        <v>220</v>
      </c>
      <c s="36" t="s">
        <v>124</v>
      </c>
      <c s="37">
        <v>98.958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112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25.5">
      <c r="A217" s="35" t="s">
        <v>57</v>
      </c>
      <c r="E217" s="40" t="s">
        <v>569</v>
      </c>
    </row>
    <row r="218" spans="1:5" ht="12.75">
      <c r="A218" t="s">
        <v>59</v>
      </c>
      <c r="E218" s="39" t="s">
        <v>114</v>
      </c>
    </row>
    <row r="219" spans="1:16" ht="25.5">
      <c r="A219" t="s">
        <v>49</v>
      </c>
      <c s="34" t="s">
        <v>379</v>
      </c>
      <c s="34" t="s">
        <v>229</v>
      </c>
      <c s="35" t="s">
        <v>47</v>
      </c>
      <c s="6" t="s">
        <v>220</v>
      </c>
      <c s="36" t="s">
        <v>124</v>
      </c>
      <c s="37">
        <v>98.958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112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57</v>
      </c>
      <c r="E221" s="40" t="s">
        <v>570</v>
      </c>
    </row>
    <row r="222" spans="1:5" ht="12.75">
      <c r="A222" t="s">
        <v>59</v>
      </c>
      <c r="E222" s="39" t="s">
        <v>114</v>
      </c>
    </row>
    <row r="223" spans="1:16" ht="12.75">
      <c r="A223" t="s">
        <v>49</v>
      </c>
      <c s="34" t="s">
        <v>496</v>
      </c>
      <c s="34" t="s">
        <v>249</v>
      </c>
      <c s="35" t="s">
        <v>47</v>
      </c>
      <c s="6" t="s">
        <v>250</v>
      </c>
      <c s="36" t="s">
        <v>251</v>
      </c>
      <c s="37">
        <v>74</v>
      </c>
      <c s="36">
        <v>1</v>
      </c>
      <c s="36">
        <f>ROUND(G223*H223,6)</f>
      </c>
      <c r="L223" s="38">
        <v>0</v>
      </c>
      <c s="32">
        <f>ROUND(ROUND(L223,2)*ROUND(G223,3),2)</f>
      </c>
      <c s="36" t="s">
        <v>112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38.25">
      <c r="A225" s="35" t="s">
        <v>57</v>
      </c>
      <c r="E225" s="40" t="s">
        <v>571</v>
      </c>
    </row>
    <row r="226" spans="1:5" ht="12.75">
      <c r="A226" t="s">
        <v>59</v>
      </c>
      <c r="E226" s="39" t="s">
        <v>114</v>
      </c>
    </row>
    <row r="227" spans="1:16" ht="25.5">
      <c r="A227" t="s">
        <v>49</v>
      </c>
      <c s="34" t="s">
        <v>498</v>
      </c>
      <c s="34" t="s">
        <v>254</v>
      </c>
      <c s="35" t="s">
        <v>47</v>
      </c>
      <c s="6" t="s">
        <v>255</v>
      </c>
      <c s="36" t="s">
        <v>124</v>
      </c>
      <c s="37">
        <v>7.68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112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572</v>
      </c>
    </row>
    <row r="230" spans="1:5" ht="12.75">
      <c r="A230" t="s">
        <v>59</v>
      </c>
      <c r="E230" s="39" t="s">
        <v>114</v>
      </c>
    </row>
    <row r="231" spans="1:16" ht="25.5">
      <c r="A231" t="s">
        <v>49</v>
      </c>
      <c s="34" t="s">
        <v>499</v>
      </c>
      <c s="34" t="s">
        <v>258</v>
      </c>
      <c s="35" t="s">
        <v>47</v>
      </c>
      <c s="6" t="s">
        <v>259</v>
      </c>
      <c s="36" t="s">
        <v>159</v>
      </c>
      <c s="37">
        <v>130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112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57</v>
      </c>
      <c r="E233" s="40" t="s">
        <v>573</v>
      </c>
    </row>
    <row r="234" spans="1:5" ht="12.75">
      <c r="A234" t="s">
        <v>59</v>
      </c>
      <c r="E234" s="39" t="s">
        <v>114</v>
      </c>
    </row>
    <row r="235" spans="1:16" ht="12.75">
      <c r="A235" t="s">
        <v>49</v>
      </c>
      <c s="34" t="s">
        <v>500</v>
      </c>
      <c s="34" t="s">
        <v>262</v>
      </c>
      <c s="35" t="s">
        <v>47</v>
      </c>
      <c s="6" t="s">
        <v>263</v>
      </c>
      <c s="36" t="s">
        <v>159</v>
      </c>
      <c s="37">
        <v>23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112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57</v>
      </c>
      <c r="E237" s="40" t="s">
        <v>574</v>
      </c>
    </row>
    <row r="238" spans="1:5" ht="12.75">
      <c r="A238" t="s">
        <v>59</v>
      </c>
      <c r="E238" s="39" t="s">
        <v>114</v>
      </c>
    </row>
    <row r="239" spans="1:13" ht="12.75">
      <c r="A239" t="s">
        <v>46</v>
      </c>
      <c r="C239" s="31" t="s">
        <v>87</v>
      </c>
      <c r="E239" s="33" t="s">
        <v>265</v>
      </c>
      <c r="J239" s="32">
        <f>0</f>
      </c>
      <c s="32">
        <f>0</f>
      </c>
      <c s="32">
        <f>0+L240+L244+L248+L252+L256+L260+L264+L268+L272+L276</f>
      </c>
      <c s="32">
        <f>0+M240+M244+M248+M252+M256+M260+M264+M268+M272+M276</f>
      </c>
    </row>
    <row r="240" spans="1:16" ht="25.5">
      <c r="A240" t="s">
        <v>49</v>
      </c>
      <c s="34" t="s">
        <v>502</v>
      </c>
      <c s="34" t="s">
        <v>267</v>
      </c>
      <c s="35" t="s">
        <v>47</v>
      </c>
      <c s="6" t="s">
        <v>268</v>
      </c>
      <c s="36" t="s">
        <v>90</v>
      </c>
      <c s="37">
        <v>5520</v>
      </c>
      <c s="36">
        <v>0.00014</v>
      </c>
      <c s="36">
        <f>ROUND(G240*H240,6)</f>
      </c>
      <c r="L240" s="38">
        <v>0</v>
      </c>
      <c s="32">
        <f>ROUND(ROUND(L240,2)*ROUND(G240,3),2)</f>
      </c>
      <c s="36" t="s">
        <v>112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25.5">
      <c r="A242" s="35" t="s">
        <v>57</v>
      </c>
      <c r="E242" s="40" t="s">
        <v>575</v>
      </c>
    </row>
    <row r="243" spans="1:5" ht="12.75">
      <c r="A243" t="s">
        <v>59</v>
      </c>
      <c r="E243" s="39" t="s">
        <v>114</v>
      </c>
    </row>
    <row r="244" spans="1:16" ht="12.75">
      <c r="A244" t="s">
        <v>49</v>
      </c>
      <c s="34" t="s">
        <v>503</v>
      </c>
      <c s="34" t="s">
        <v>271</v>
      </c>
      <c s="35" t="s">
        <v>47</v>
      </c>
      <c s="6" t="s">
        <v>272</v>
      </c>
      <c s="36" t="s">
        <v>90</v>
      </c>
      <c s="37">
        <v>6624</v>
      </c>
      <c s="36">
        <v>0.00028</v>
      </c>
      <c s="36">
        <f>ROUND(G244*H244,6)</f>
      </c>
      <c r="L244" s="38">
        <v>0</v>
      </c>
      <c s="32">
        <f>ROUND(ROUND(L244,2)*ROUND(G244,3),2)</f>
      </c>
      <c s="36" t="s">
        <v>112</v>
      </c>
      <c>
        <f>(M244*21)/100</f>
      </c>
      <c t="s">
        <v>27</v>
      </c>
    </row>
    <row r="245" spans="1:5" ht="12.75">
      <c r="A245" s="35" t="s">
        <v>55</v>
      </c>
      <c r="E245" s="39" t="s">
        <v>51</v>
      </c>
    </row>
    <row r="246" spans="1:5" ht="12.75">
      <c r="A246" s="35" t="s">
        <v>57</v>
      </c>
      <c r="E246" s="40" t="s">
        <v>576</v>
      </c>
    </row>
    <row r="247" spans="1:5" ht="12.75">
      <c r="A247" t="s">
        <v>59</v>
      </c>
      <c r="E247" s="39" t="s">
        <v>114</v>
      </c>
    </row>
    <row r="248" spans="1:16" ht="25.5">
      <c r="A248" t="s">
        <v>49</v>
      </c>
      <c s="34" t="s">
        <v>504</v>
      </c>
      <c s="34" t="s">
        <v>275</v>
      </c>
      <c s="35" t="s">
        <v>47</v>
      </c>
      <c s="6" t="s">
        <v>276</v>
      </c>
      <c s="36" t="s">
        <v>90</v>
      </c>
      <c s="37">
        <v>5520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112</v>
      </c>
      <c>
        <f>(M248*21)/100</f>
      </c>
      <c t="s">
        <v>27</v>
      </c>
    </row>
    <row r="249" spans="1:5" ht="12.75">
      <c r="A249" s="35" t="s">
        <v>55</v>
      </c>
      <c r="E249" s="39" t="s">
        <v>51</v>
      </c>
    </row>
    <row r="250" spans="1:5" ht="12.75">
      <c r="A250" s="35" t="s">
        <v>57</v>
      </c>
      <c r="E250" s="40" t="s">
        <v>277</v>
      </c>
    </row>
    <row r="251" spans="1:5" ht="12.75">
      <c r="A251" t="s">
        <v>59</v>
      </c>
      <c r="E251" s="39" t="s">
        <v>114</v>
      </c>
    </row>
    <row r="252" spans="1:16" ht="12.75">
      <c r="A252" t="s">
        <v>49</v>
      </c>
      <c s="34" t="s">
        <v>505</v>
      </c>
      <c s="34" t="s">
        <v>279</v>
      </c>
      <c s="35" t="s">
        <v>47</v>
      </c>
      <c s="6" t="s">
        <v>280</v>
      </c>
      <c s="36" t="s">
        <v>251</v>
      </c>
      <c s="37">
        <v>27.423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112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12.75">
      <c r="A254" s="35" t="s">
        <v>57</v>
      </c>
      <c r="E254" s="40" t="s">
        <v>281</v>
      </c>
    </row>
    <row r="255" spans="1:5" ht="12.75">
      <c r="A255" t="s">
        <v>59</v>
      </c>
      <c r="E255" s="39" t="s">
        <v>114</v>
      </c>
    </row>
    <row r="256" spans="1:16" ht="25.5">
      <c r="A256" t="s">
        <v>49</v>
      </c>
      <c s="34" t="s">
        <v>506</v>
      </c>
      <c s="34" t="s">
        <v>283</v>
      </c>
      <c s="35" t="s">
        <v>47</v>
      </c>
      <c s="6" t="s">
        <v>284</v>
      </c>
      <c s="36" t="s">
        <v>251</v>
      </c>
      <c s="37">
        <v>1116.339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112</v>
      </c>
      <c>
        <f>(M256*21)/100</f>
      </c>
      <c t="s">
        <v>27</v>
      </c>
    </row>
    <row r="257" spans="1:5" ht="12.75">
      <c r="A257" s="35" t="s">
        <v>55</v>
      </c>
      <c r="E257" s="39" t="s">
        <v>51</v>
      </c>
    </row>
    <row r="258" spans="1:5" ht="25.5">
      <c r="A258" s="35" t="s">
        <v>57</v>
      </c>
      <c r="E258" s="40" t="s">
        <v>577</v>
      </c>
    </row>
    <row r="259" spans="1:5" ht="12.75">
      <c r="A259" t="s">
        <v>59</v>
      </c>
      <c r="E259" s="39" t="s">
        <v>114</v>
      </c>
    </row>
    <row r="260" spans="1:16" ht="25.5">
      <c r="A260" t="s">
        <v>49</v>
      </c>
      <c s="34" t="s">
        <v>578</v>
      </c>
      <c s="34" t="s">
        <v>291</v>
      </c>
      <c s="35" t="s">
        <v>47</v>
      </c>
      <c s="6" t="s">
        <v>292</v>
      </c>
      <c s="36" t="s">
        <v>124</v>
      </c>
      <c s="37">
        <v>1275.816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112</v>
      </c>
      <c>
        <f>(M260*21)/100</f>
      </c>
      <c t="s">
        <v>27</v>
      </c>
    </row>
    <row r="261" spans="1:5" ht="12.75">
      <c r="A261" s="35" t="s">
        <v>55</v>
      </c>
      <c r="E261" s="39" t="s">
        <v>51</v>
      </c>
    </row>
    <row r="262" spans="1:5" ht="25.5">
      <c r="A262" s="35" t="s">
        <v>57</v>
      </c>
      <c r="E262" s="40" t="s">
        <v>579</v>
      </c>
    </row>
    <row r="263" spans="1:5" ht="12.75">
      <c r="A263" t="s">
        <v>59</v>
      </c>
      <c r="E263" s="39" t="s">
        <v>114</v>
      </c>
    </row>
    <row r="264" spans="1:16" ht="25.5">
      <c r="A264" t="s">
        <v>49</v>
      </c>
      <c s="34" t="s">
        <v>580</v>
      </c>
      <c s="34" t="s">
        <v>295</v>
      </c>
      <c s="35" t="s">
        <v>47</v>
      </c>
      <c s="6" t="s">
        <v>296</v>
      </c>
      <c s="36" t="s">
        <v>124</v>
      </c>
      <c s="37">
        <v>109.313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112</v>
      </c>
      <c>
        <f>(M264*21)/100</f>
      </c>
      <c t="s">
        <v>27</v>
      </c>
    </row>
    <row r="265" spans="1:5" ht="12.75">
      <c r="A265" s="35" t="s">
        <v>55</v>
      </c>
      <c r="E265" s="39" t="s">
        <v>51</v>
      </c>
    </row>
    <row r="266" spans="1:5" ht="25.5">
      <c r="A266" s="35" t="s">
        <v>57</v>
      </c>
      <c r="E266" s="40" t="s">
        <v>376</v>
      </c>
    </row>
    <row r="267" spans="1:5" ht="12.75">
      <c r="A267" t="s">
        <v>59</v>
      </c>
      <c r="E267" s="39" t="s">
        <v>114</v>
      </c>
    </row>
    <row r="268" spans="1:16" ht="25.5">
      <c r="A268" t="s">
        <v>49</v>
      </c>
      <c s="34" t="s">
        <v>581</v>
      </c>
      <c s="34" t="s">
        <v>291</v>
      </c>
      <c s="35" t="s">
        <v>27</v>
      </c>
      <c s="6" t="s">
        <v>292</v>
      </c>
      <c s="36" t="s">
        <v>124</v>
      </c>
      <c s="37">
        <v>115.261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112</v>
      </c>
      <c>
        <f>(M268*21)/100</f>
      </c>
      <c t="s">
        <v>27</v>
      </c>
    </row>
    <row r="269" spans="1:5" ht="12.75">
      <c r="A269" s="35" t="s">
        <v>55</v>
      </c>
      <c r="E269" s="39" t="s">
        <v>51</v>
      </c>
    </row>
    <row r="270" spans="1:5" ht="25.5">
      <c r="A270" s="35" t="s">
        <v>57</v>
      </c>
      <c r="E270" s="40" t="s">
        <v>299</v>
      </c>
    </row>
    <row r="271" spans="1:5" ht="12.75">
      <c r="A271" t="s">
        <v>59</v>
      </c>
      <c r="E271" s="39" t="s">
        <v>114</v>
      </c>
    </row>
    <row r="272" spans="1:16" ht="12.75">
      <c r="A272" t="s">
        <v>49</v>
      </c>
      <c s="34" t="s">
        <v>582</v>
      </c>
      <c s="34" t="s">
        <v>301</v>
      </c>
      <c s="35" t="s">
        <v>47</v>
      </c>
      <c s="6" t="s">
        <v>302</v>
      </c>
      <c s="36" t="s">
        <v>124</v>
      </c>
      <c s="37">
        <v>109.313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112</v>
      </c>
      <c>
        <f>(M272*21)/100</f>
      </c>
      <c t="s">
        <v>27</v>
      </c>
    </row>
    <row r="273" spans="1:5" ht="12.75">
      <c r="A273" s="35" t="s">
        <v>55</v>
      </c>
      <c r="E273" s="39" t="s">
        <v>51</v>
      </c>
    </row>
    <row r="274" spans="1:5" ht="12.75">
      <c r="A274" s="35" t="s">
        <v>57</v>
      </c>
      <c r="E274" s="40" t="s">
        <v>303</v>
      </c>
    </row>
    <row r="275" spans="1:5" ht="12.75">
      <c r="A275" t="s">
        <v>59</v>
      </c>
      <c r="E275" s="39" t="s">
        <v>114</v>
      </c>
    </row>
    <row r="276" spans="1:16" ht="25.5">
      <c r="A276" t="s">
        <v>49</v>
      </c>
      <c s="34" t="s">
        <v>583</v>
      </c>
      <c s="34" t="s">
        <v>305</v>
      </c>
      <c s="35" t="s">
        <v>47</v>
      </c>
      <c s="6" t="s">
        <v>306</v>
      </c>
      <c s="36" t="s">
        <v>251</v>
      </c>
      <c s="37">
        <v>213.159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112</v>
      </c>
      <c>
        <f>(M276*21)/100</f>
      </c>
      <c t="s">
        <v>27</v>
      </c>
    </row>
    <row r="277" spans="1:5" ht="12.75">
      <c r="A277" s="35" t="s">
        <v>55</v>
      </c>
      <c r="E277" s="39" t="s">
        <v>51</v>
      </c>
    </row>
    <row r="278" spans="1:5" ht="12.75">
      <c r="A278" s="35" t="s">
        <v>57</v>
      </c>
      <c r="E278" s="40" t="s">
        <v>307</v>
      </c>
    </row>
    <row r="279" spans="1:5" ht="12.75">
      <c r="A279" t="s">
        <v>59</v>
      </c>
      <c r="E279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586</v>
      </c>
      <c r="E8" s="30" t="s">
        <v>585</v>
      </c>
      <c r="J8" s="29">
        <f>0+J9+J54+J111+J124+J157</f>
      </c>
      <c s="29">
        <f>0+K9+K54+K111+K124+K157</f>
      </c>
      <c s="29">
        <f>0+L9+L54+L111+L124+L157</f>
      </c>
      <c s="29">
        <f>0+M9+M54+M111+M124+M157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976.5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57</v>
      </c>
      <c r="E12" s="40" t="s">
        <v>587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588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589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590</v>
      </c>
      <c s="35" t="s">
        <v>47</v>
      </c>
      <c s="6" t="s">
        <v>591</v>
      </c>
      <c s="36" t="s">
        <v>117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592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433</v>
      </c>
      <c s="35" t="s">
        <v>47</v>
      </c>
      <c s="6" t="s">
        <v>434</v>
      </c>
      <c s="36" t="s">
        <v>117</v>
      </c>
      <c s="37">
        <v>23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593</v>
      </c>
    </row>
    <row r="29" spans="1:5" ht="12.75">
      <c r="A29" t="s">
        <v>59</v>
      </c>
      <c r="E29" s="39" t="s">
        <v>114</v>
      </c>
    </row>
    <row r="30" spans="1:16" ht="12.75">
      <c r="A30" t="s">
        <v>49</v>
      </c>
      <c s="34" t="s">
        <v>81</v>
      </c>
      <c s="34" t="s">
        <v>436</v>
      </c>
      <c s="35" t="s">
        <v>47</v>
      </c>
      <c s="6" t="s">
        <v>437</v>
      </c>
      <c s="36" t="s">
        <v>117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594</v>
      </c>
    </row>
    <row r="33" spans="1:5" ht="12.75">
      <c r="A33" t="s">
        <v>59</v>
      </c>
      <c r="E33" s="39" t="s">
        <v>114</v>
      </c>
    </row>
    <row r="34" spans="1:16" ht="12.75">
      <c r="A34" t="s">
        <v>49</v>
      </c>
      <c s="34" t="s">
        <v>87</v>
      </c>
      <c s="34" t="s">
        <v>122</v>
      </c>
      <c s="35" t="s">
        <v>47</v>
      </c>
      <c s="6" t="s">
        <v>123</v>
      </c>
      <c s="36" t="s">
        <v>124</v>
      </c>
      <c s="37">
        <v>9.532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63.75">
      <c r="A36" s="35" t="s">
        <v>57</v>
      </c>
      <c r="E36" s="40" t="s">
        <v>595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126</v>
      </c>
      <c s="35" t="s">
        <v>47</v>
      </c>
      <c s="6" t="s">
        <v>127</v>
      </c>
      <c s="36" t="s">
        <v>124</v>
      </c>
      <c s="37">
        <v>76.7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596</v>
      </c>
    </row>
    <row r="41" spans="1:5" ht="12.75">
      <c r="A41" t="s">
        <v>59</v>
      </c>
      <c r="E41" s="39" t="s">
        <v>114</v>
      </c>
    </row>
    <row r="42" spans="1:16" ht="25.5">
      <c r="A42" t="s">
        <v>49</v>
      </c>
      <c s="34" t="s">
        <v>99</v>
      </c>
      <c s="34" t="s">
        <v>129</v>
      </c>
      <c s="35" t="s">
        <v>47</v>
      </c>
      <c s="6" t="s">
        <v>130</v>
      </c>
      <c s="36" t="s">
        <v>124</v>
      </c>
      <c s="37">
        <v>3.5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597</v>
      </c>
    </row>
    <row r="45" spans="1:5" ht="12.75">
      <c r="A45" t="s">
        <v>59</v>
      </c>
      <c r="E45" s="39" t="s">
        <v>114</v>
      </c>
    </row>
    <row r="46" spans="1:16" ht="25.5">
      <c r="A46" t="s">
        <v>49</v>
      </c>
      <c s="34" t="s">
        <v>141</v>
      </c>
      <c s="34" t="s">
        <v>132</v>
      </c>
      <c s="35" t="s">
        <v>47</v>
      </c>
      <c s="6" t="s">
        <v>133</v>
      </c>
      <c s="36" t="s">
        <v>124</v>
      </c>
      <c s="37">
        <v>10.24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76.5">
      <c r="A48" s="35" t="s">
        <v>57</v>
      </c>
      <c r="E48" s="40" t="s">
        <v>598</v>
      </c>
    </row>
    <row r="49" spans="1:5" ht="12.75">
      <c r="A49" t="s">
        <v>59</v>
      </c>
      <c r="E49" s="39" t="s">
        <v>114</v>
      </c>
    </row>
    <row r="50" spans="1:16" ht="25.5">
      <c r="A50" t="s">
        <v>49</v>
      </c>
      <c s="34" t="s">
        <v>146</v>
      </c>
      <c s="34" t="s">
        <v>135</v>
      </c>
      <c s="35" t="s">
        <v>47</v>
      </c>
      <c s="6" t="s">
        <v>133</v>
      </c>
      <c s="36" t="s">
        <v>124</v>
      </c>
      <c s="37">
        <v>15.36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76.5">
      <c r="A52" s="35" t="s">
        <v>57</v>
      </c>
      <c r="E52" s="40" t="s">
        <v>599</v>
      </c>
    </row>
    <row r="53" spans="1:5" ht="12.75">
      <c r="A53" t="s">
        <v>59</v>
      </c>
      <c r="E53" s="39" t="s">
        <v>114</v>
      </c>
    </row>
    <row r="54" spans="1:13" ht="12.75">
      <c r="A54" t="s">
        <v>46</v>
      </c>
      <c r="C54" s="31" t="s">
        <v>27</v>
      </c>
      <c r="E54" s="33" t="s">
        <v>137</v>
      </c>
      <c r="J54" s="32">
        <f>0</f>
      </c>
      <c s="32">
        <f>0</f>
      </c>
      <c s="32">
        <f>0+L55+L59+L63+L67+L71+L75+L79+L83+L87+L91+L95+L99+L103+L107</f>
      </c>
      <c s="32">
        <f>0+M55+M59+M63+M67+M71+M75+M79+M83+M87+M91+M95+M99+M103+M107</f>
      </c>
    </row>
    <row r="55" spans="1:16" ht="12.75">
      <c r="A55" t="s">
        <v>49</v>
      </c>
      <c s="34" t="s">
        <v>151</v>
      </c>
      <c s="34" t="s">
        <v>138</v>
      </c>
      <c s="35" t="s">
        <v>47</v>
      </c>
      <c s="6" t="s">
        <v>139</v>
      </c>
      <c s="36" t="s">
        <v>90</v>
      </c>
      <c s="37">
        <v>855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89.25">
      <c r="A57" s="35" t="s">
        <v>57</v>
      </c>
      <c r="E57" s="40" t="s">
        <v>600</v>
      </c>
    </row>
    <row r="58" spans="1:5" ht="12.75">
      <c r="A58" t="s">
        <v>59</v>
      </c>
      <c r="E58" s="39" t="s">
        <v>51</v>
      </c>
    </row>
    <row r="59" spans="1:16" ht="25.5">
      <c r="A59" t="s">
        <v>49</v>
      </c>
      <c s="34" t="s">
        <v>156</v>
      </c>
      <c s="34" t="s">
        <v>142</v>
      </c>
      <c s="35" t="s">
        <v>47</v>
      </c>
      <c s="6" t="s">
        <v>143</v>
      </c>
      <c s="36" t="s">
        <v>117</v>
      </c>
      <c s="37">
        <v>234</v>
      </c>
      <c s="36">
        <v>0.02806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144</v>
      </c>
    </row>
    <row r="61" spans="1:5" ht="51">
      <c r="A61" s="35" t="s">
        <v>57</v>
      </c>
      <c r="E61" s="40" t="s">
        <v>601</v>
      </c>
    </row>
    <row r="62" spans="1:5" ht="12.75">
      <c r="A62" t="s">
        <v>59</v>
      </c>
      <c r="E62" s="39" t="s">
        <v>114</v>
      </c>
    </row>
    <row r="63" spans="1:16" ht="25.5">
      <c r="A63" t="s">
        <v>49</v>
      </c>
      <c s="34" t="s">
        <v>161</v>
      </c>
      <c s="34" t="s">
        <v>147</v>
      </c>
      <c s="35" t="s">
        <v>47</v>
      </c>
      <c s="6" t="s">
        <v>148</v>
      </c>
      <c s="36" t="s">
        <v>117</v>
      </c>
      <c s="37">
        <v>25</v>
      </c>
      <c s="36">
        <v>0.04576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149</v>
      </c>
    </row>
    <row r="65" spans="1:5" ht="12.75">
      <c r="A65" s="35" t="s">
        <v>57</v>
      </c>
      <c r="E65" s="40" t="s">
        <v>602</v>
      </c>
    </row>
    <row r="66" spans="1:5" ht="12.75">
      <c r="A66" t="s">
        <v>59</v>
      </c>
      <c r="E66" s="39" t="s">
        <v>114</v>
      </c>
    </row>
    <row r="67" spans="1:16" ht="25.5">
      <c r="A67" t="s">
        <v>49</v>
      </c>
      <c s="34" t="s">
        <v>166</v>
      </c>
      <c s="34" t="s">
        <v>152</v>
      </c>
      <c s="35" t="s">
        <v>47</v>
      </c>
      <c s="6" t="s">
        <v>153</v>
      </c>
      <c s="36" t="s">
        <v>117</v>
      </c>
      <c s="37">
        <v>11</v>
      </c>
      <c s="36">
        <v>0.0371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154</v>
      </c>
    </row>
    <row r="69" spans="1:5" ht="25.5">
      <c r="A69" s="35" t="s">
        <v>57</v>
      </c>
      <c r="E69" s="40" t="s">
        <v>603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157</v>
      </c>
      <c s="35" t="s">
        <v>47</v>
      </c>
      <c s="6" t="s">
        <v>158</v>
      </c>
      <c s="36" t="s">
        <v>159</v>
      </c>
      <c s="37">
        <v>517.1</v>
      </c>
      <c s="36">
        <v>0.00011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604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162</v>
      </c>
      <c s="35" t="s">
        <v>47</v>
      </c>
      <c s="6" t="s">
        <v>163</v>
      </c>
      <c s="36" t="s">
        <v>90</v>
      </c>
      <c s="37">
        <v>1030</v>
      </c>
      <c s="36">
        <v>0.0017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605</v>
      </c>
    </row>
    <row r="77" spans="1:5" ht="38.25">
      <c r="A77" s="35" t="s">
        <v>57</v>
      </c>
      <c r="E77" s="40" t="s">
        <v>606</v>
      </c>
    </row>
    <row r="78" spans="1:5" ht="12.75">
      <c r="A78" t="s">
        <v>59</v>
      </c>
      <c r="E78" s="39" t="s">
        <v>114</v>
      </c>
    </row>
    <row r="79" spans="1:16" ht="25.5">
      <c r="A79" t="s">
        <v>49</v>
      </c>
      <c s="34" t="s">
        <v>178</v>
      </c>
      <c s="34" t="s">
        <v>175</v>
      </c>
      <c s="35" t="s">
        <v>47</v>
      </c>
      <c s="6" t="s">
        <v>176</v>
      </c>
      <c s="36" t="s">
        <v>159</v>
      </c>
      <c s="37">
        <v>229</v>
      </c>
      <c s="36">
        <v>1E-05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25.5">
      <c r="A81" s="35" t="s">
        <v>57</v>
      </c>
      <c r="E81" s="40" t="s">
        <v>607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179</v>
      </c>
      <c s="35" t="s">
        <v>47</v>
      </c>
      <c s="6" t="s">
        <v>180</v>
      </c>
      <c s="36" t="s">
        <v>159</v>
      </c>
      <c s="37">
        <v>275</v>
      </c>
      <c s="36">
        <v>0.00036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608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183</v>
      </c>
      <c s="35" t="s">
        <v>47</v>
      </c>
      <c s="6" t="s">
        <v>184</v>
      </c>
      <c s="36" t="s">
        <v>117</v>
      </c>
      <c s="37">
        <v>44</v>
      </c>
      <c s="36">
        <v>7E-05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609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187</v>
      </c>
      <c s="35" t="s">
        <v>47</v>
      </c>
      <c s="6" t="s">
        <v>188</v>
      </c>
      <c s="36" t="s">
        <v>117</v>
      </c>
      <c s="37">
        <v>4643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189</v>
      </c>
    </row>
    <row r="93" spans="1:5" ht="38.25">
      <c r="A93" s="35" t="s">
        <v>57</v>
      </c>
      <c r="E93" s="40" t="s">
        <v>610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192</v>
      </c>
      <c s="35" t="s">
        <v>47</v>
      </c>
      <c s="6" t="s">
        <v>193</v>
      </c>
      <c s="36" t="s">
        <v>90</v>
      </c>
      <c s="37">
        <v>27.573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611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196</v>
      </c>
      <c s="35" t="s">
        <v>47</v>
      </c>
      <c s="6" t="s">
        <v>197</v>
      </c>
      <c s="36" t="s">
        <v>198</v>
      </c>
      <c s="37">
        <v>13.786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612</v>
      </c>
    </row>
    <row r="102" spans="1:5" ht="12.75">
      <c r="A102" t="s">
        <v>59</v>
      </c>
      <c r="E102" s="39" t="s">
        <v>114</v>
      </c>
    </row>
    <row r="103" spans="1:16" ht="25.5">
      <c r="A103" t="s">
        <v>49</v>
      </c>
      <c s="34" t="s">
        <v>204</v>
      </c>
      <c s="34" t="s">
        <v>201</v>
      </c>
      <c s="35" t="s">
        <v>47</v>
      </c>
      <c s="6" t="s">
        <v>202</v>
      </c>
      <c s="36" t="s">
        <v>90</v>
      </c>
      <c s="37">
        <v>27.573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613</v>
      </c>
    </row>
    <row r="106" spans="1:5" ht="12.75">
      <c r="A106" t="s">
        <v>59</v>
      </c>
      <c r="E106" s="39" t="s">
        <v>114</v>
      </c>
    </row>
    <row r="107" spans="1:16" ht="12.75">
      <c r="A107" t="s">
        <v>49</v>
      </c>
      <c s="34" t="s">
        <v>209</v>
      </c>
      <c s="34" t="s">
        <v>205</v>
      </c>
      <c s="35" t="s">
        <v>47</v>
      </c>
      <c s="6" t="s">
        <v>206</v>
      </c>
      <c s="36" t="s">
        <v>198</v>
      </c>
      <c s="37">
        <v>15.165</v>
      </c>
      <c s="36">
        <v>0.001</v>
      </c>
      <c s="36">
        <f>ROUND(G107*H107,6)</f>
      </c>
      <c r="L107" s="38">
        <v>0</v>
      </c>
      <c s="32">
        <f>ROUND(ROUND(L107,2)*ROUND(G107,3),2)</f>
      </c>
      <c s="36" t="s">
        <v>112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25.5">
      <c r="A109" s="35" t="s">
        <v>57</v>
      </c>
      <c r="E109" s="40" t="s">
        <v>614</v>
      </c>
    </row>
    <row r="110" spans="1:5" ht="12.75">
      <c r="A110" t="s">
        <v>59</v>
      </c>
      <c r="E110" s="39" t="s">
        <v>114</v>
      </c>
    </row>
    <row r="111" spans="1:13" ht="12.75">
      <c r="A111" t="s">
        <v>46</v>
      </c>
      <c r="C111" s="31" t="s">
        <v>26</v>
      </c>
      <c r="E111" s="33" t="s">
        <v>475</v>
      </c>
      <c r="J111" s="32">
        <f>0</f>
      </c>
      <c s="32">
        <f>0</f>
      </c>
      <c s="32">
        <f>0+L112+L116+L120</f>
      </c>
      <c s="32">
        <f>0+M112+M116+M120</f>
      </c>
    </row>
    <row r="112" spans="1:16" ht="25.5">
      <c r="A112" t="s">
        <v>49</v>
      </c>
      <c s="34" t="s">
        <v>213</v>
      </c>
      <c s="34" t="s">
        <v>476</v>
      </c>
      <c s="35" t="s">
        <v>47</v>
      </c>
      <c s="6" t="s">
        <v>477</v>
      </c>
      <c s="36" t="s">
        <v>90</v>
      </c>
      <c s="37">
        <v>48</v>
      </c>
      <c s="36">
        <v>0.02503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25.5">
      <c r="A113" s="35" t="s">
        <v>55</v>
      </c>
      <c r="E113" s="39" t="s">
        <v>478</v>
      </c>
    </row>
    <row r="114" spans="1:5" ht="12.75">
      <c r="A114" s="35" t="s">
        <v>57</v>
      </c>
      <c r="E114" s="40" t="s">
        <v>615</v>
      </c>
    </row>
    <row r="115" spans="1:5" ht="12.75">
      <c r="A115" t="s">
        <v>59</v>
      </c>
      <c r="E115" s="39" t="s">
        <v>114</v>
      </c>
    </row>
    <row r="116" spans="1:16" ht="12.75">
      <c r="A116" t="s">
        <v>49</v>
      </c>
      <c s="34" t="s">
        <v>218</v>
      </c>
      <c s="34" t="s">
        <v>480</v>
      </c>
      <c s="35" t="s">
        <v>47</v>
      </c>
      <c s="6" t="s">
        <v>481</v>
      </c>
      <c s="36" t="s">
        <v>90</v>
      </c>
      <c s="37">
        <v>48</v>
      </c>
      <c s="36">
        <v>0.065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51">
      <c r="A118" s="35" t="s">
        <v>57</v>
      </c>
      <c r="E118" s="40" t="s">
        <v>616</v>
      </c>
    </row>
    <row r="119" spans="1:5" ht="63.75">
      <c r="A119" t="s">
        <v>59</v>
      </c>
      <c r="E119" s="39" t="s">
        <v>483</v>
      </c>
    </row>
    <row r="120" spans="1:16" ht="25.5">
      <c r="A120" t="s">
        <v>49</v>
      </c>
      <c s="34" t="s">
        <v>222</v>
      </c>
      <c s="34" t="s">
        <v>480</v>
      </c>
      <c s="35" t="s">
        <v>146</v>
      </c>
      <c s="6" t="s">
        <v>484</v>
      </c>
      <c s="36" t="s">
        <v>90</v>
      </c>
      <c s="37">
        <v>10</v>
      </c>
      <c s="36">
        <v>0.0547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38.25">
      <c r="A122" s="35" t="s">
        <v>57</v>
      </c>
      <c r="E122" s="40" t="s">
        <v>617</v>
      </c>
    </row>
    <row r="123" spans="1:5" ht="12.75">
      <c r="A123" t="s">
        <v>59</v>
      </c>
      <c r="E123" s="39" t="s">
        <v>51</v>
      </c>
    </row>
    <row r="124" spans="1:13" ht="12.75">
      <c r="A124" t="s">
        <v>46</v>
      </c>
      <c r="C124" s="31" t="s">
        <v>69</v>
      </c>
      <c r="E124" s="33" t="s">
        <v>217</v>
      </c>
      <c r="J124" s="32">
        <f>0</f>
      </c>
      <c s="32">
        <f>0</f>
      </c>
      <c s="32">
        <f>0+L125+L129+L133+L137+L141+L145+L149+L153</f>
      </c>
      <c s="32">
        <f>0+M125+M129+M133+M137+M141+M145+M149+M153</f>
      </c>
    </row>
    <row r="125" spans="1:16" ht="25.5">
      <c r="A125" t="s">
        <v>49</v>
      </c>
      <c s="34" t="s">
        <v>225</v>
      </c>
      <c s="34" t="s">
        <v>219</v>
      </c>
      <c s="35" t="s">
        <v>47</v>
      </c>
      <c s="6" t="s">
        <v>220</v>
      </c>
      <c s="36" t="s">
        <v>124</v>
      </c>
      <c s="37">
        <v>123.7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38.25">
      <c r="A127" s="35" t="s">
        <v>57</v>
      </c>
      <c r="E127" s="40" t="s">
        <v>618</v>
      </c>
    </row>
    <row r="128" spans="1:5" ht="12.75">
      <c r="A128" t="s">
        <v>59</v>
      </c>
      <c r="E128" s="39" t="s">
        <v>114</v>
      </c>
    </row>
    <row r="129" spans="1:16" ht="25.5">
      <c r="A129" t="s">
        <v>49</v>
      </c>
      <c s="34" t="s">
        <v>228</v>
      </c>
      <c s="34" t="s">
        <v>223</v>
      </c>
      <c s="35" t="s">
        <v>47</v>
      </c>
      <c s="6" t="s">
        <v>220</v>
      </c>
      <c s="36" t="s">
        <v>124</v>
      </c>
      <c s="37">
        <v>123.7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619</v>
      </c>
    </row>
    <row r="132" spans="1:5" ht="12.75">
      <c r="A132" t="s">
        <v>59</v>
      </c>
      <c r="E132" s="39" t="s">
        <v>114</v>
      </c>
    </row>
    <row r="133" spans="1:16" ht="25.5">
      <c r="A133" t="s">
        <v>49</v>
      </c>
      <c s="34" t="s">
        <v>231</v>
      </c>
      <c s="34" t="s">
        <v>226</v>
      </c>
      <c s="35" t="s">
        <v>47</v>
      </c>
      <c s="6" t="s">
        <v>220</v>
      </c>
      <c s="36" t="s">
        <v>124</v>
      </c>
      <c s="37">
        <v>25.6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57</v>
      </c>
      <c r="E135" s="40" t="s">
        <v>620</v>
      </c>
    </row>
    <row r="136" spans="1:5" ht="12.75">
      <c r="A136" t="s">
        <v>59</v>
      </c>
      <c r="E136" s="39" t="s">
        <v>114</v>
      </c>
    </row>
    <row r="137" spans="1:16" ht="25.5">
      <c r="A137" t="s">
        <v>49</v>
      </c>
      <c s="34" t="s">
        <v>235</v>
      </c>
      <c s="34" t="s">
        <v>229</v>
      </c>
      <c s="35" t="s">
        <v>47</v>
      </c>
      <c s="6" t="s">
        <v>220</v>
      </c>
      <c s="36" t="s">
        <v>124</v>
      </c>
      <c s="37">
        <v>25.6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621</v>
      </c>
    </row>
    <row r="140" spans="1:5" ht="12.75">
      <c r="A140" t="s">
        <v>59</v>
      </c>
      <c r="E140" s="39" t="s">
        <v>114</v>
      </c>
    </row>
    <row r="141" spans="1:16" ht="12.75">
      <c r="A141" t="s">
        <v>49</v>
      </c>
      <c s="34" t="s">
        <v>240</v>
      </c>
      <c s="34" t="s">
        <v>249</v>
      </c>
      <c s="35" t="s">
        <v>47</v>
      </c>
      <c s="6" t="s">
        <v>250</v>
      </c>
      <c s="36" t="s">
        <v>251</v>
      </c>
      <c s="37">
        <v>20.813</v>
      </c>
      <c s="36">
        <v>1</v>
      </c>
      <c s="36">
        <f>ROUND(G141*H141,6)</f>
      </c>
      <c r="L141" s="38">
        <v>0</v>
      </c>
      <c s="32">
        <f>ROUND(ROUND(L141,2)*ROUND(G141,3),2)</f>
      </c>
      <c s="36" t="s">
        <v>112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38.25">
      <c r="A143" s="35" t="s">
        <v>57</v>
      </c>
      <c r="E143" s="40" t="s">
        <v>622</v>
      </c>
    </row>
    <row r="144" spans="1:5" ht="12.75">
      <c r="A144" t="s">
        <v>59</v>
      </c>
      <c r="E144" s="39" t="s">
        <v>114</v>
      </c>
    </row>
    <row r="145" spans="1:16" ht="25.5">
      <c r="A145" t="s">
        <v>49</v>
      </c>
      <c s="34" t="s">
        <v>244</v>
      </c>
      <c s="34" t="s">
        <v>254</v>
      </c>
      <c s="35" t="s">
        <v>47</v>
      </c>
      <c s="6" t="s">
        <v>369</v>
      </c>
      <c s="36" t="s">
        <v>124</v>
      </c>
      <c s="37">
        <v>2.88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57</v>
      </c>
      <c r="E147" s="40" t="s">
        <v>623</v>
      </c>
    </row>
    <row r="148" spans="1:5" ht="12.75">
      <c r="A148" t="s">
        <v>59</v>
      </c>
      <c r="E148" s="39" t="s">
        <v>114</v>
      </c>
    </row>
    <row r="149" spans="1:16" ht="25.5">
      <c r="A149" t="s">
        <v>49</v>
      </c>
      <c s="34" t="s">
        <v>248</v>
      </c>
      <c s="34" t="s">
        <v>258</v>
      </c>
      <c s="35" t="s">
        <v>47</v>
      </c>
      <c s="6" t="s">
        <v>259</v>
      </c>
      <c s="36" t="s">
        <v>159</v>
      </c>
      <c s="37">
        <v>90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57</v>
      </c>
      <c r="E151" s="40" t="s">
        <v>624</v>
      </c>
    </row>
    <row r="152" spans="1:5" ht="12.75">
      <c r="A152" t="s">
        <v>59</v>
      </c>
      <c r="E152" s="39" t="s">
        <v>114</v>
      </c>
    </row>
    <row r="153" spans="1:16" ht="12.75">
      <c r="A153" t="s">
        <v>49</v>
      </c>
      <c s="34" t="s">
        <v>253</v>
      </c>
      <c s="34" t="s">
        <v>262</v>
      </c>
      <c s="35" t="s">
        <v>47</v>
      </c>
      <c s="6" t="s">
        <v>263</v>
      </c>
      <c s="36" t="s">
        <v>159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57</v>
      </c>
      <c r="E155" s="40" t="s">
        <v>625</v>
      </c>
    </row>
    <row r="156" spans="1:5" ht="12.75">
      <c r="A156" t="s">
        <v>59</v>
      </c>
      <c r="E156" s="39" t="s">
        <v>114</v>
      </c>
    </row>
    <row r="157" spans="1:13" ht="12.75">
      <c r="A157" t="s">
        <v>46</v>
      </c>
      <c r="C157" s="31" t="s">
        <v>75</v>
      </c>
      <c r="E157" s="33" t="s">
        <v>265</v>
      </c>
      <c r="J157" s="32">
        <f>0</f>
      </c>
      <c s="32">
        <f>0</f>
      </c>
      <c s="32">
        <f>0+L158+L162+L166+L170+L174+L178+L182+L186+L190+L194</f>
      </c>
      <c s="32">
        <f>0+M158+M162+M166+M170+M174+M178+M182+M186+M190+M194</f>
      </c>
    </row>
    <row r="158" spans="1:16" ht="25.5">
      <c r="A158" t="s">
        <v>49</v>
      </c>
      <c s="34" t="s">
        <v>257</v>
      </c>
      <c s="34" t="s">
        <v>267</v>
      </c>
      <c s="35" t="s">
        <v>47</v>
      </c>
      <c s="6" t="s">
        <v>268</v>
      </c>
      <c s="36" t="s">
        <v>90</v>
      </c>
      <c s="37">
        <v>1200</v>
      </c>
      <c s="36">
        <v>0.00014</v>
      </c>
      <c s="36">
        <f>ROUND(G158*H158,6)</f>
      </c>
      <c r="L158" s="38">
        <v>0</v>
      </c>
      <c s="32">
        <f>ROUND(ROUND(L158,2)*ROUND(G158,3),2)</f>
      </c>
      <c s="36" t="s">
        <v>112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57</v>
      </c>
      <c r="E160" s="40" t="s">
        <v>626</v>
      </c>
    </row>
    <row r="161" spans="1:5" ht="12.75">
      <c r="A161" t="s">
        <v>59</v>
      </c>
      <c r="E161" s="39" t="s">
        <v>114</v>
      </c>
    </row>
    <row r="162" spans="1:16" ht="12.75">
      <c r="A162" t="s">
        <v>49</v>
      </c>
      <c s="34" t="s">
        <v>261</v>
      </c>
      <c s="34" t="s">
        <v>271</v>
      </c>
      <c s="35" t="s">
        <v>47</v>
      </c>
      <c s="6" t="s">
        <v>272</v>
      </c>
      <c s="36" t="s">
        <v>90</v>
      </c>
      <c s="37">
        <v>1440</v>
      </c>
      <c s="36">
        <v>0.00028</v>
      </c>
      <c s="36">
        <f>ROUND(G162*H162,6)</f>
      </c>
      <c r="L162" s="38">
        <v>0</v>
      </c>
      <c s="32">
        <f>ROUND(ROUND(L162,2)*ROUND(G162,3),2)</f>
      </c>
      <c s="36" t="s">
        <v>112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627</v>
      </c>
    </row>
    <row r="165" spans="1:5" ht="12.75">
      <c r="A165" t="s">
        <v>59</v>
      </c>
      <c r="E165" s="39" t="s">
        <v>114</v>
      </c>
    </row>
    <row r="166" spans="1:16" ht="25.5">
      <c r="A166" t="s">
        <v>49</v>
      </c>
      <c s="34" t="s">
        <v>266</v>
      </c>
      <c s="34" t="s">
        <v>275</v>
      </c>
      <c s="35" t="s">
        <v>47</v>
      </c>
      <c s="6" t="s">
        <v>276</v>
      </c>
      <c s="36" t="s">
        <v>90</v>
      </c>
      <c s="37">
        <v>1200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112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277</v>
      </c>
    </row>
    <row r="169" spans="1:5" ht="12.75">
      <c r="A169" t="s">
        <v>59</v>
      </c>
      <c r="E169" s="39" t="s">
        <v>114</v>
      </c>
    </row>
    <row r="170" spans="1:16" ht="12.75">
      <c r="A170" t="s">
        <v>49</v>
      </c>
      <c s="34" t="s">
        <v>270</v>
      </c>
      <c s="34" t="s">
        <v>279</v>
      </c>
      <c s="35" t="s">
        <v>47</v>
      </c>
      <c s="6" t="s">
        <v>280</v>
      </c>
      <c s="36" t="s">
        <v>251</v>
      </c>
      <c s="37">
        <v>15.003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112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281</v>
      </c>
    </row>
    <row r="173" spans="1:5" ht="12.75">
      <c r="A173" t="s">
        <v>59</v>
      </c>
      <c r="E173" s="39" t="s">
        <v>114</v>
      </c>
    </row>
    <row r="174" spans="1:16" ht="25.5">
      <c r="A174" t="s">
        <v>49</v>
      </c>
      <c s="34" t="s">
        <v>274</v>
      </c>
      <c s="34" t="s">
        <v>283</v>
      </c>
      <c s="35" t="s">
        <v>47</v>
      </c>
      <c s="6" t="s">
        <v>284</v>
      </c>
      <c s="36" t="s">
        <v>251</v>
      </c>
      <c s="37">
        <v>261.275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25.5">
      <c r="A176" s="35" t="s">
        <v>57</v>
      </c>
      <c r="E176" s="40" t="s">
        <v>628</v>
      </c>
    </row>
    <row r="177" spans="1:5" ht="12.75">
      <c r="A177" t="s">
        <v>59</v>
      </c>
      <c r="E177" s="39" t="s">
        <v>114</v>
      </c>
    </row>
    <row r="178" spans="1:16" ht="25.5">
      <c r="A178" t="s">
        <v>49</v>
      </c>
      <c s="34" t="s">
        <v>278</v>
      </c>
      <c s="34" t="s">
        <v>291</v>
      </c>
      <c s="35" t="s">
        <v>47</v>
      </c>
      <c s="6" t="s">
        <v>366</v>
      </c>
      <c s="36" t="s">
        <v>124</v>
      </c>
      <c s="37">
        <v>298.6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25.5">
      <c r="A180" s="35" t="s">
        <v>57</v>
      </c>
      <c r="E180" s="40" t="s">
        <v>293</v>
      </c>
    </row>
    <row r="181" spans="1:5" ht="12.75">
      <c r="A181" t="s">
        <v>59</v>
      </c>
      <c r="E181" s="39" t="s">
        <v>114</v>
      </c>
    </row>
    <row r="182" spans="1:16" ht="25.5">
      <c r="A182" t="s">
        <v>49</v>
      </c>
      <c s="34" t="s">
        <v>282</v>
      </c>
      <c s="34" t="s">
        <v>295</v>
      </c>
      <c s="35" t="s">
        <v>47</v>
      </c>
      <c s="6" t="s">
        <v>296</v>
      </c>
      <c s="36" t="s">
        <v>124</v>
      </c>
      <c s="37">
        <v>34.455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112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25.5">
      <c r="A184" s="35" t="s">
        <v>57</v>
      </c>
      <c r="E184" s="40" t="s">
        <v>376</v>
      </c>
    </row>
    <row r="185" spans="1:5" ht="12.75">
      <c r="A185" t="s">
        <v>59</v>
      </c>
      <c r="E185" s="39" t="s">
        <v>114</v>
      </c>
    </row>
    <row r="186" spans="1:16" ht="25.5">
      <c r="A186" t="s">
        <v>49</v>
      </c>
      <c s="34" t="s">
        <v>286</v>
      </c>
      <c s="34" t="s">
        <v>291</v>
      </c>
      <c s="35" t="s">
        <v>27</v>
      </c>
      <c s="6" t="s">
        <v>366</v>
      </c>
      <c s="36" t="s">
        <v>124</v>
      </c>
      <c s="37">
        <v>43.987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25.5">
      <c r="A188" s="35" t="s">
        <v>57</v>
      </c>
      <c r="E188" s="40" t="s">
        <v>299</v>
      </c>
    </row>
    <row r="189" spans="1:5" ht="12.75">
      <c r="A189" t="s">
        <v>59</v>
      </c>
      <c r="E189" s="39" t="s">
        <v>114</v>
      </c>
    </row>
    <row r="190" spans="1:16" ht="12.75">
      <c r="A190" t="s">
        <v>49</v>
      </c>
      <c s="34" t="s">
        <v>290</v>
      </c>
      <c s="34" t="s">
        <v>301</v>
      </c>
      <c s="35" t="s">
        <v>47</v>
      </c>
      <c s="6" t="s">
        <v>302</v>
      </c>
      <c s="36" t="s">
        <v>124</v>
      </c>
      <c s="37">
        <v>34.455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303</v>
      </c>
    </row>
    <row r="193" spans="1:5" ht="12.75">
      <c r="A193" t="s">
        <v>59</v>
      </c>
      <c r="E193" s="39" t="s">
        <v>114</v>
      </c>
    </row>
    <row r="194" spans="1:16" ht="25.5">
      <c r="A194" t="s">
        <v>49</v>
      </c>
      <c s="34" t="s">
        <v>294</v>
      </c>
      <c s="34" t="s">
        <v>305</v>
      </c>
      <c s="35" t="s">
        <v>47</v>
      </c>
      <c s="6" t="s">
        <v>306</v>
      </c>
      <c s="36" t="s">
        <v>251</v>
      </c>
      <c s="37">
        <v>67.187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307</v>
      </c>
    </row>
    <row r="197" spans="1:5" ht="12.75">
      <c r="A197" t="s">
        <v>59</v>
      </c>
      <c r="E197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COUNTIFS(L8:L253,"=0",A8:A253,"P")+COUNTIFS(L8:L253,"",A8:A253,"P")+SUM(Q8:Q253)</f>
      </c>
    </row>
    <row r="8" spans="1:13" ht="12.75">
      <c r="A8" t="s">
        <v>44</v>
      </c>
      <c r="C8" s="28" t="s">
        <v>631</v>
      </c>
      <c r="E8" s="30" t="s">
        <v>630</v>
      </c>
      <c r="J8" s="29">
        <f>0+J9+J50+J99+J216</f>
      </c>
      <c s="29">
        <f>0+K9+K50+K99+K216</f>
      </c>
      <c s="29">
        <f>0+L9+L50+L99+L216</f>
      </c>
      <c s="29">
        <f>0+M9+M50+M99+M216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1743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57</v>
      </c>
      <c r="E12" s="40" t="s">
        <v>632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57</v>
      </c>
      <c r="E16" s="40" t="s">
        <v>633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86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25.5">
      <c r="A20" s="35" t="s">
        <v>57</v>
      </c>
      <c r="E20" s="40" t="s">
        <v>634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433</v>
      </c>
      <c s="35" t="s">
        <v>47</v>
      </c>
      <c s="6" t="s">
        <v>434</v>
      </c>
      <c s="36" t="s">
        <v>117</v>
      </c>
      <c s="37">
        <v>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635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436</v>
      </c>
      <c s="35" t="s">
        <v>47</v>
      </c>
      <c s="6" t="s">
        <v>437</v>
      </c>
      <c s="36" t="s">
        <v>117</v>
      </c>
      <c s="37">
        <v>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636</v>
      </c>
    </row>
    <row r="29" spans="1:5" ht="12.75">
      <c r="A29" t="s">
        <v>59</v>
      </c>
      <c r="E29" s="39" t="s">
        <v>114</v>
      </c>
    </row>
    <row r="30" spans="1:16" ht="12.75">
      <c r="A30" t="s">
        <v>49</v>
      </c>
      <c s="34" t="s">
        <v>81</v>
      </c>
      <c s="34" t="s">
        <v>122</v>
      </c>
      <c s="35" t="s">
        <v>47</v>
      </c>
      <c s="6" t="s">
        <v>123</v>
      </c>
      <c s="36" t="s">
        <v>124</v>
      </c>
      <c s="37">
        <v>11.053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63.75">
      <c r="A32" s="35" t="s">
        <v>57</v>
      </c>
      <c r="E32" s="40" t="s">
        <v>637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126</v>
      </c>
      <c s="35" t="s">
        <v>47</v>
      </c>
      <c s="6" t="s">
        <v>127</v>
      </c>
      <c s="36" t="s">
        <v>124</v>
      </c>
      <c s="37">
        <v>162.456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89.25">
      <c r="A36" s="35" t="s">
        <v>57</v>
      </c>
      <c r="E36" s="40" t="s">
        <v>638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129</v>
      </c>
      <c s="35" t="s">
        <v>47</v>
      </c>
      <c s="6" t="s">
        <v>130</v>
      </c>
      <c s="36" t="s">
        <v>124</v>
      </c>
      <c s="37">
        <v>5.5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639</v>
      </c>
    </row>
    <row r="41" spans="1:5" ht="12.75">
      <c r="A41" t="s">
        <v>59</v>
      </c>
      <c r="E41" s="39" t="s">
        <v>114</v>
      </c>
    </row>
    <row r="42" spans="1:16" ht="25.5">
      <c r="A42" t="s">
        <v>49</v>
      </c>
      <c s="34" t="s">
        <v>99</v>
      </c>
      <c s="34" t="s">
        <v>132</v>
      </c>
      <c s="35" t="s">
        <v>47</v>
      </c>
      <c s="6" t="s">
        <v>133</v>
      </c>
      <c s="36" t="s">
        <v>124</v>
      </c>
      <c s="37">
        <v>31.458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02">
      <c r="A44" s="35" t="s">
        <v>57</v>
      </c>
      <c r="E44" s="40" t="s">
        <v>640</v>
      </c>
    </row>
    <row r="45" spans="1:5" ht="12.75">
      <c r="A45" t="s">
        <v>59</v>
      </c>
      <c r="E45" s="39" t="s">
        <v>114</v>
      </c>
    </row>
    <row r="46" spans="1:16" ht="25.5">
      <c r="A46" t="s">
        <v>49</v>
      </c>
      <c s="34" t="s">
        <v>141</v>
      </c>
      <c s="34" t="s">
        <v>135</v>
      </c>
      <c s="35" t="s">
        <v>47</v>
      </c>
      <c s="6" t="s">
        <v>133</v>
      </c>
      <c s="36" t="s">
        <v>124</v>
      </c>
      <c s="37">
        <v>20.972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02">
      <c r="A48" s="35" t="s">
        <v>57</v>
      </c>
      <c r="E48" s="40" t="s">
        <v>641</v>
      </c>
    </row>
    <row r="49" spans="1:5" ht="12.75">
      <c r="A49" t="s">
        <v>59</v>
      </c>
      <c r="E49" s="39" t="s">
        <v>114</v>
      </c>
    </row>
    <row r="50" spans="1:13" ht="12.75">
      <c r="A50" t="s">
        <v>46</v>
      </c>
      <c r="C50" s="31" t="s">
        <v>27</v>
      </c>
      <c r="E50" s="33" t="s">
        <v>137</v>
      </c>
      <c r="J50" s="32">
        <f>0</f>
      </c>
      <c s="32">
        <f>0</f>
      </c>
      <c s="32">
        <f>0+L51+L55+L59+L63+L67+L71+L75+L79+L83+L87+L91+L95</f>
      </c>
      <c s="32">
        <f>0+M51+M55+M59+M63+M67+M71+M75+M79+M83+M87+M91+M95</f>
      </c>
    </row>
    <row r="51" spans="1:16" ht="12.75">
      <c r="A51" t="s">
        <v>49</v>
      </c>
      <c s="34" t="s">
        <v>146</v>
      </c>
      <c s="34" t="s">
        <v>138</v>
      </c>
      <c s="35" t="s">
        <v>47</v>
      </c>
      <c s="6" t="s">
        <v>139</v>
      </c>
      <c s="36" t="s">
        <v>90</v>
      </c>
      <c s="37">
        <v>1690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14.75">
      <c r="A53" s="35" t="s">
        <v>57</v>
      </c>
      <c r="E53" s="40" t="s">
        <v>642</v>
      </c>
    </row>
    <row r="54" spans="1:5" ht="12.75">
      <c r="A54" t="s">
        <v>59</v>
      </c>
      <c r="E54" s="39" t="s">
        <v>51</v>
      </c>
    </row>
    <row r="55" spans="1:16" ht="25.5">
      <c r="A55" t="s">
        <v>49</v>
      </c>
      <c s="34" t="s">
        <v>151</v>
      </c>
      <c s="34" t="s">
        <v>142</v>
      </c>
      <c s="35" t="s">
        <v>47</v>
      </c>
      <c s="6" t="s">
        <v>143</v>
      </c>
      <c s="36" t="s">
        <v>117</v>
      </c>
      <c s="37">
        <v>507</v>
      </c>
      <c s="36">
        <v>0.02806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144</v>
      </c>
    </row>
    <row r="57" spans="1:5" ht="51">
      <c r="A57" s="35" t="s">
        <v>57</v>
      </c>
      <c r="E57" s="40" t="s">
        <v>643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963.3</v>
      </c>
      <c s="36">
        <v>0.00011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644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90</v>
      </c>
      <c s="37">
        <v>2030</v>
      </c>
      <c s="36">
        <v>0.0017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645</v>
      </c>
    </row>
    <row r="65" spans="1:5" ht="38.25">
      <c r="A65" s="35" t="s">
        <v>57</v>
      </c>
      <c r="E65" s="40" t="s">
        <v>646</v>
      </c>
    </row>
    <row r="66" spans="1:5" ht="12.75">
      <c r="A66" t="s">
        <v>59</v>
      </c>
      <c r="E66" s="39" t="s">
        <v>114</v>
      </c>
    </row>
    <row r="67" spans="1:16" ht="25.5">
      <c r="A67" t="s">
        <v>49</v>
      </c>
      <c s="34" t="s">
        <v>166</v>
      </c>
      <c s="34" t="s">
        <v>175</v>
      </c>
      <c s="35" t="s">
        <v>47</v>
      </c>
      <c s="6" t="s">
        <v>176</v>
      </c>
      <c s="36" t="s">
        <v>159</v>
      </c>
      <c s="37">
        <v>865</v>
      </c>
      <c s="36">
        <v>1E-05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647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179</v>
      </c>
      <c s="35" t="s">
        <v>47</v>
      </c>
      <c s="6" t="s">
        <v>180</v>
      </c>
      <c s="36" t="s">
        <v>159</v>
      </c>
      <c s="37">
        <v>1038</v>
      </c>
      <c s="36">
        <v>0.00036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648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183</v>
      </c>
      <c s="35" t="s">
        <v>47</v>
      </c>
      <c s="6" t="s">
        <v>184</v>
      </c>
      <c s="36" t="s">
        <v>117</v>
      </c>
      <c s="37">
        <v>80</v>
      </c>
      <c s="36">
        <v>7E-05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649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187</v>
      </c>
      <c s="35" t="s">
        <v>47</v>
      </c>
      <c s="6" t="s">
        <v>188</v>
      </c>
      <c s="36" t="s">
        <v>117</v>
      </c>
      <c s="37">
        <v>21667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189</v>
      </c>
    </row>
    <row r="81" spans="1:5" ht="38.25">
      <c r="A81" s="35" t="s">
        <v>57</v>
      </c>
      <c r="E81" s="40" t="s">
        <v>650</v>
      </c>
    </row>
    <row r="82" spans="1:5" ht="12.75">
      <c r="A82" t="s">
        <v>59</v>
      </c>
      <c r="E82" s="39" t="s">
        <v>114</v>
      </c>
    </row>
    <row r="83" spans="1:16" ht="25.5">
      <c r="A83" t="s">
        <v>49</v>
      </c>
      <c s="34" t="s">
        <v>182</v>
      </c>
      <c s="34" t="s">
        <v>192</v>
      </c>
      <c s="35" t="s">
        <v>47</v>
      </c>
      <c s="6" t="s">
        <v>193</v>
      </c>
      <c s="36" t="s">
        <v>90</v>
      </c>
      <c s="37">
        <v>51.968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25.5">
      <c r="A85" s="35" t="s">
        <v>57</v>
      </c>
      <c r="E85" s="40" t="s">
        <v>651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196</v>
      </c>
      <c s="35" t="s">
        <v>47</v>
      </c>
      <c s="6" t="s">
        <v>197</v>
      </c>
      <c s="36" t="s">
        <v>198</v>
      </c>
      <c s="37">
        <v>25.984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652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201</v>
      </c>
      <c s="35" t="s">
        <v>47</v>
      </c>
      <c s="6" t="s">
        <v>202</v>
      </c>
      <c s="36" t="s">
        <v>90</v>
      </c>
      <c s="37">
        <v>51.968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653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205</v>
      </c>
      <c s="35" t="s">
        <v>47</v>
      </c>
      <c s="6" t="s">
        <v>206</v>
      </c>
      <c s="36" t="s">
        <v>198</v>
      </c>
      <c s="37">
        <v>28.582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654</v>
      </c>
    </row>
    <row r="98" spans="1:5" ht="12.75">
      <c r="A98" t="s">
        <v>59</v>
      </c>
      <c r="E98" s="39" t="s">
        <v>114</v>
      </c>
    </row>
    <row r="99" spans="1:13" ht="12.75">
      <c r="A99" t="s">
        <v>46</v>
      </c>
      <c r="C99" s="31" t="s">
        <v>26</v>
      </c>
      <c r="E99" s="33" t="s">
        <v>339</v>
      </c>
      <c r="J99" s="32">
        <f>0</f>
      </c>
      <c s="32">
        <f>0</f>
      </c>
      <c s="32">
        <f>0+L100+L104+L108+L112+L116+L120+L124+L128+L132+L136+L140+L144+L148+L152+L156+L160+L164+L168+L172+L176+L180+L184+L188+L192+L196+L200+L204+L208+L212</f>
      </c>
      <c s="32">
        <f>0+M100+M104+M108+M112+M116+M120+M124+M128+M132+M136+M140+M144+M148+M152+M156+M160+M164+M168+M172+M176+M180+M184+M188+M192+M196+M200+M204+M208+M212</f>
      </c>
    </row>
    <row r="100" spans="1:16" ht="25.5">
      <c r="A100" t="s">
        <v>49</v>
      </c>
      <c s="34" t="s">
        <v>200</v>
      </c>
      <c s="34" t="s">
        <v>219</v>
      </c>
      <c s="35" t="s">
        <v>47</v>
      </c>
      <c s="6" t="s">
        <v>220</v>
      </c>
      <c s="36" t="s">
        <v>124</v>
      </c>
      <c s="37">
        <v>417.256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112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51">
      <c r="A102" s="35" t="s">
        <v>57</v>
      </c>
      <c r="E102" s="40" t="s">
        <v>655</v>
      </c>
    </row>
    <row r="103" spans="1:5" ht="12.75">
      <c r="A103" t="s">
        <v>59</v>
      </c>
      <c r="E103" s="39" t="s">
        <v>114</v>
      </c>
    </row>
    <row r="104" spans="1:16" ht="25.5">
      <c r="A104" t="s">
        <v>49</v>
      </c>
      <c s="34" t="s">
        <v>204</v>
      </c>
      <c s="34" t="s">
        <v>223</v>
      </c>
      <c s="35" t="s">
        <v>47</v>
      </c>
      <c s="6" t="s">
        <v>220</v>
      </c>
      <c s="36" t="s">
        <v>124</v>
      </c>
      <c s="37">
        <v>417.256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656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226</v>
      </c>
      <c s="35" t="s">
        <v>47</v>
      </c>
      <c s="6" t="s">
        <v>220</v>
      </c>
      <c s="36" t="s">
        <v>124</v>
      </c>
      <c s="37">
        <v>57.93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57</v>
      </c>
      <c r="E110" s="40" t="s">
        <v>657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229</v>
      </c>
      <c s="35" t="s">
        <v>47</v>
      </c>
      <c s="6" t="s">
        <v>220</v>
      </c>
      <c s="36" t="s">
        <v>124</v>
      </c>
      <c s="37">
        <v>57.93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658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219</v>
      </c>
      <c s="35" t="s">
        <v>146</v>
      </c>
      <c s="6" t="s">
        <v>220</v>
      </c>
      <c s="36" t="s">
        <v>124</v>
      </c>
      <c s="37">
        <v>272.44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63.75">
      <c r="A118" s="35" t="s">
        <v>57</v>
      </c>
      <c r="E118" s="40" t="s">
        <v>659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660</v>
      </c>
      <c s="35" t="s">
        <v>47</v>
      </c>
      <c s="6" t="s">
        <v>661</v>
      </c>
      <c s="36" t="s">
        <v>90</v>
      </c>
      <c s="37">
        <v>81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25.5">
      <c r="A122" s="35" t="s">
        <v>57</v>
      </c>
      <c r="E122" s="40" t="s">
        <v>662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346</v>
      </c>
      <c s="35" t="s">
        <v>47</v>
      </c>
      <c s="6" t="s">
        <v>347</v>
      </c>
      <c s="36" t="s">
        <v>117</v>
      </c>
      <c s="37">
        <v>32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663</v>
      </c>
    </row>
    <row r="127" spans="1:5" ht="12.75">
      <c r="A127" t="s">
        <v>59</v>
      </c>
      <c r="E127" s="39" t="s">
        <v>114</v>
      </c>
    </row>
    <row r="128" spans="1:16" ht="25.5">
      <c r="A128" t="s">
        <v>49</v>
      </c>
      <c s="34" t="s">
        <v>228</v>
      </c>
      <c s="34" t="s">
        <v>349</v>
      </c>
      <c s="35" t="s">
        <v>47</v>
      </c>
      <c s="6" t="s">
        <v>350</v>
      </c>
      <c s="36" t="s">
        <v>117</v>
      </c>
      <c s="37">
        <v>55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664</v>
      </c>
    </row>
    <row r="131" spans="1:5" ht="12.75">
      <c r="A131" t="s">
        <v>59</v>
      </c>
      <c r="E131" s="39" t="s">
        <v>114</v>
      </c>
    </row>
    <row r="132" spans="1:16" ht="25.5">
      <c r="A132" t="s">
        <v>49</v>
      </c>
      <c s="34" t="s">
        <v>231</v>
      </c>
      <c s="34" t="s">
        <v>665</v>
      </c>
      <c s="35" t="s">
        <v>47</v>
      </c>
      <c s="6" t="s">
        <v>666</v>
      </c>
      <c s="36" t="s">
        <v>117</v>
      </c>
      <c s="37">
        <v>32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663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352</v>
      </c>
      <c s="35" t="s">
        <v>47</v>
      </c>
      <c s="6" t="s">
        <v>353</v>
      </c>
      <c s="36" t="s">
        <v>90</v>
      </c>
      <c s="37">
        <v>420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25.5">
      <c r="A138" s="35" t="s">
        <v>57</v>
      </c>
      <c r="E138" s="40" t="s">
        <v>667</v>
      </c>
    </row>
    <row r="139" spans="1:5" ht="12.75">
      <c r="A139" t="s">
        <v>59</v>
      </c>
      <c r="E139" s="39" t="s">
        <v>114</v>
      </c>
    </row>
    <row r="140" spans="1:16" ht="25.5">
      <c r="A140" t="s">
        <v>49</v>
      </c>
      <c s="34" t="s">
        <v>240</v>
      </c>
      <c s="34" t="s">
        <v>267</v>
      </c>
      <c s="35" t="s">
        <v>47</v>
      </c>
      <c s="6" t="s">
        <v>268</v>
      </c>
      <c s="36" t="s">
        <v>90</v>
      </c>
      <c s="37">
        <v>1060</v>
      </c>
      <c s="36">
        <v>0.00014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5.5">
      <c r="A142" s="35" t="s">
        <v>57</v>
      </c>
      <c r="E142" s="40" t="s">
        <v>668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271</v>
      </c>
      <c s="35" t="s">
        <v>47</v>
      </c>
      <c s="6" t="s">
        <v>272</v>
      </c>
      <c s="36" t="s">
        <v>90</v>
      </c>
      <c s="37">
        <v>1272</v>
      </c>
      <c s="36">
        <v>0.00028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669</v>
      </c>
    </row>
    <row r="147" spans="1:5" ht="12.75">
      <c r="A147" t="s">
        <v>59</v>
      </c>
      <c r="E147" s="39" t="s">
        <v>114</v>
      </c>
    </row>
    <row r="148" spans="1:16" ht="25.5">
      <c r="A148" t="s">
        <v>49</v>
      </c>
      <c s="34" t="s">
        <v>248</v>
      </c>
      <c s="34" t="s">
        <v>670</v>
      </c>
      <c s="35" t="s">
        <v>47</v>
      </c>
      <c s="6" t="s">
        <v>671</v>
      </c>
      <c s="36" t="s">
        <v>159</v>
      </c>
      <c s="37">
        <v>140</v>
      </c>
      <c s="36">
        <v>0.27672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25.5">
      <c r="A150" s="35" t="s">
        <v>57</v>
      </c>
      <c r="E150" s="40" t="s">
        <v>672</v>
      </c>
    </row>
    <row r="151" spans="1:5" ht="12.75">
      <c r="A151" t="s">
        <v>59</v>
      </c>
      <c r="E151" s="39" t="s">
        <v>114</v>
      </c>
    </row>
    <row r="152" spans="1:16" ht="12.75">
      <c r="A152" t="s">
        <v>49</v>
      </c>
      <c s="34" t="s">
        <v>253</v>
      </c>
      <c s="34" t="s">
        <v>673</v>
      </c>
      <c s="35" t="s">
        <v>47</v>
      </c>
      <c s="6" t="s">
        <v>674</v>
      </c>
      <c s="36" t="s">
        <v>159</v>
      </c>
      <c s="37">
        <v>140</v>
      </c>
      <c s="36">
        <v>0.00038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675</v>
      </c>
    </row>
    <row r="155" spans="1:5" ht="12.75">
      <c r="A155" t="s">
        <v>59</v>
      </c>
      <c r="E155" s="39" t="s">
        <v>114</v>
      </c>
    </row>
    <row r="156" spans="1:16" ht="12.75">
      <c r="A156" t="s">
        <v>49</v>
      </c>
      <c s="34" t="s">
        <v>257</v>
      </c>
      <c s="34" t="s">
        <v>245</v>
      </c>
      <c s="35" t="s">
        <v>146</v>
      </c>
      <c s="6" t="s">
        <v>246</v>
      </c>
      <c s="36" t="s">
        <v>90</v>
      </c>
      <c s="37">
        <v>500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676</v>
      </c>
    </row>
    <row r="159" spans="1:5" ht="12.75">
      <c r="A159" t="s">
        <v>59</v>
      </c>
      <c r="E159" s="39" t="s">
        <v>114</v>
      </c>
    </row>
    <row r="160" spans="1:16" ht="25.5">
      <c r="A160" t="s">
        <v>49</v>
      </c>
      <c s="34" t="s">
        <v>261</v>
      </c>
      <c s="34" t="s">
        <v>359</v>
      </c>
      <c s="35" t="s">
        <v>47</v>
      </c>
      <c s="6" t="s">
        <v>360</v>
      </c>
      <c s="36" t="s">
        <v>124</v>
      </c>
      <c s="37">
        <v>2226.1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53">
      <c r="A162" s="35" t="s">
        <v>57</v>
      </c>
      <c r="E162" s="40" t="s">
        <v>677</v>
      </c>
    </row>
    <row r="163" spans="1:5" ht="12.75">
      <c r="A163" t="s">
        <v>59</v>
      </c>
      <c r="E163" s="39" t="s">
        <v>114</v>
      </c>
    </row>
    <row r="164" spans="1:16" ht="25.5">
      <c r="A164" t="s">
        <v>49</v>
      </c>
      <c s="34" t="s">
        <v>266</v>
      </c>
      <c s="34" t="s">
        <v>362</v>
      </c>
      <c s="35" t="s">
        <v>47</v>
      </c>
      <c s="6" t="s">
        <v>363</v>
      </c>
      <c s="36" t="s">
        <v>90</v>
      </c>
      <c s="37">
        <v>285</v>
      </c>
      <c s="36">
        <v>0.06124</v>
      </c>
      <c s="36">
        <f>ROUND(G164*H164,6)</f>
      </c>
      <c r="L164" s="38">
        <v>0</v>
      </c>
      <c s="32">
        <f>ROUND(ROUND(L164,2)*ROUND(G164,3),2)</f>
      </c>
      <c s="36" t="s">
        <v>112</v>
      </c>
      <c>
        <f>(M164*21)/100</f>
      </c>
      <c t="s">
        <v>27</v>
      </c>
    </row>
    <row r="165" spans="1:5" ht="12.75">
      <c r="A165" s="35" t="s">
        <v>55</v>
      </c>
      <c r="E165" s="39" t="s">
        <v>364</v>
      </c>
    </row>
    <row r="166" spans="1:5" ht="63.75">
      <c r="A166" s="35" t="s">
        <v>57</v>
      </c>
      <c r="E166" s="40" t="s">
        <v>678</v>
      </c>
    </row>
    <row r="167" spans="1:5" ht="12.75">
      <c r="A167" t="s">
        <v>59</v>
      </c>
      <c r="E167" s="39" t="s">
        <v>114</v>
      </c>
    </row>
    <row r="168" spans="1:16" ht="25.5">
      <c r="A168" t="s">
        <v>49</v>
      </c>
      <c s="34" t="s">
        <v>270</v>
      </c>
      <c s="34" t="s">
        <v>679</v>
      </c>
      <c s="35" t="s">
        <v>47</v>
      </c>
      <c s="6" t="s">
        <v>680</v>
      </c>
      <c s="36" t="s">
        <v>90</v>
      </c>
      <c s="37">
        <v>375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681</v>
      </c>
    </row>
    <row r="171" spans="1:5" ht="12.75">
      <c r="A171" t="s">
        <v>59</v>
      </c>
      <c r="E171" s="39" t="s">
        <v>114</v>
      </c>
    </row>
    <row r="172" spans="1:16" ht="25.5">
      <c r="A172" t="s">
        <v>49</v>
      </c>
      <c s="34" t="s">
        <v>274</v>
      </c>
      <c s="34" t="s">
        <v>682</v>
      </c>
      <c s="35" t="s">
        <v>47</v>
      </c>
      <c s="6" t="s">
        <v>683</v>
      </c>
      <c s="36" t="s">
        <v>90</v>
      </c>
      <c s="37">
        <v>850</v>
      </c>
      <c s="36">
        <v>0.00014</v>
      </c>
      <c s="36">
        <f>ROUND(G172*H172,6)</f>
      </c>
      <c r="L172" s="38">
        <v>0</v>
      </c>
      <c s="32">
        <f>ROUND(ROUND(L172,2)*ROUND(G172,3),2)</f>
      </c>
      <c s="36" t="s">
        <v>112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38.25">
      <c r="A174" s="35" t="s">
        <v>57</v>
      </c>
      <c r="E174" s="40" t="s">
        <v>684</v>
      </c>
    </row>
    <row r="175" spans="1:5" ht="12.75">
      <c r="A175" t="s">
        <v>59</v>
      </c>
      <c r="E175" s="39" t="s">
        <v>114</v>
      </c>
    </row>
    <row r="176" spans="1:16" ht="12.75">
      <c r="A176" t="s">
        <v>49</v>
      </c>
      <c s="34" t="s">
        <v>278</v>
      </c>
      <c s="34" t="s">
        <v>685</v>
      </c>
      <c s="35" t="s">
        <v>47</v>
      </c>
      <c s="6" t="s">
        <v>686</v>
      </c>
      <c s="36" t="s">
        <v>90</v>
      </c>
      <c s="37">
        <v>1020</v>
      </c>
      <c s="36">
        <v>0.0007</v>
      </c>
      <c s="36">
        <f>ROUND(G176*H176,6)</f>
      </c>
      <c r="L176" s="38">
        <v>0</v>
      </c>
      <c s="32">
        <f>ROUND(ROUND(L176,2)*ROUND(G176,3),2)</f>
      </c>
      <c s="36" t="s">
        <v>112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25.5">
      <c r="A178" s="35" t="s">
        <v>57</v>
      </c>
      <c r="E178" s="40" t="s">
        <v>687</v>
      </c>
    </row>
    <row r="179" spans="1:5" ht="12.75">
      <c r="A179" t="s">
        <v>59</v>
      </c>
      <c r="E179" s="39" t="s">
        <v>114</v>
      </c>
    </row>
    <row r="180" spans="1:16" ht="25.5">
      <c r="A180" t="s">
        <v>49</v>
      </c>
      <c s="34" t="s">
        <v>282</v>
      </c>
      <c s="34" t="s">
        <v>291</v>
      </c>
      <c s="35" t="s">
        <v>47</v>
      </c>
      <c s="6" t="s">
        <v>366</v>
      </c>
      <c s="36" t="s">
        <v>124</v>
      </c>
      <c s="37">
        <v>2193.272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112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02">
      <c r="A182" s="35" t="s">
        <v>57</v>
      </c>
      <c r="E182" s="40" t="s">
        <v>688</v>
      </c>
    </row>
    <row r="183" spans="1:5" ht="12.75">
      <c r="A183" t="s">
        <v>59</v>
      </c>
      <c r="E183" s="39" t="s">
        <v>114</v>
      </c>
    </row>
    <row r="184" spans="1:16" ht="12.75">
      <c r="A184" t="s">
        <v>49</v>
      </c>
      <c s="34" t="s">
        <v>286</v>
      </c>
      <c s="34" t="s">
        <v>232</v>
      </c>
      <c s="35" t="s">
        <v>47</v>
      </c>
      <c s="6" t="s">
        <v>233</v>
      </c>
      <c s="36" t="s">
        <v>159</v>
      </c>
      <c s="37">
        <v>396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112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25.5">
      <c r="A186" s="35" t="s">
        <v>57</v>
      </c>
      <c r="E186" s="40" t="s">
        <v>689</v>
      </c>
    </row>
    <row r="187" spans="1:5" ht="12.75">
      <c r="A187" t="s">
        <v>59</v>
      </c>
      <c r="E187" s="39" t="s">
        <v>114</v>
      </c>
    </row>
    <row r="188" spans="1:16" ht="12.75">
      <c r="A188" t="s">
        <v>49</v>
      </c>
      <c s="34" t="s">
        <v>290</v>
      </c>
      <c s="34" t="s">
        <v>236</v>
      </c>
      <c s="35" t="s">
        <v>47</v>
      </c>
      <c s="6" t="s">
        <v>237</v>
      </c>
      <c s="36" t="s">
        <v>117</v>
      </c>
      <c s="37">
        <v>6</v>
      </c>
      <c s="36">
        <v>0.03361</v>
      </c>
      <c s="36">
        <f>ROUND(G188*H188,6)</f>
      </c>
      <c r="L188" s="38">
        <v>0</v>
      </c>
      <c s="32">
        <f>ROUND(ROUND(L188,2)*ROUND(G188,3),2)</f>
      </c>
      <c s="36" t="s">
        <v>112</v>
      </c>
      <c>
        <f>(M188*21)/100</f>
      </c>
      <c t="s">
        <v>27</v>
      </c>
    </row>
    <row r="189" spans="1:5" ht="12.75">
      <c r="A189" s="35" t="s">
        <v>55</v>
      </c>
      <c r="E189" s="39" t="s">
        <v>238</v>
      </c>
    </row>
    <row r="190" spans="1:5" ht="12.75">
      <c r="A190" s="35" t="s">
        <v>57</v>
      </c>
      <c r="E190" s="40" t="s">
        <v>690</v>
      </c>
    </row>
    <row r="191" spans="1:5" ht="12.75">
      <c r="A191" t="s">
        <v>59</v>
      </c>
      <c r="E191" s="39" t="s">
        <v>114</v>
      </c>
    </row>
    <row r="192" spans="1:16" ht="12.75">
      <c r="A192" t="s">
        <v>49</v>
      </c>
      <c s="34" t="s">
        <v>294</v>
      </c>
      <c s="34" t="s">
        <v>241</v>
      </c>
      <c s="35" t="s">
        <v>47</v>
      </c>
      <c s="6" t="s">
        <v>242</v>
      </c>
      <c s="36" t="s">
        <v>124</v>
      </c>
      <c s="37">
        <v>77.22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112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25.5">
      <c r="A194" s="35" t="s">
        <v>57</v>
      </c>
      <c r="E194" s="40" t="s">
        <v>691</v>
      </c>
    </row>
    <row r="195" spans="1:5" ht="12.75">
      <c r="A195" t="s">
        <v>59</v>
      </c>
      <c r="E195" s="39" t="s">
        <v>114</v>
      </c>
    </row>
    <row r="196" spans="1:16" ht="12.75">
      <c r="A196" t="s">
        <v>49</v>
      </c>
      <c s="34" t="s">
        <v>298</v>
      </c>
      <c s="34" t="s">
        <v>245</v>
      </c>
      <c s="35" t="s">
        <v>47</v>
      </c>
      <c s="6" t="s">
        <v>246</v>
      </c>
      <c s="36" t="s">
        <v>90</v>
      </c>
      <c s="37">
        <v>193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112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25.5">
      <c r="A198" s="35" t="s">
        <v>57</v>
      </c>
      <c r="E198" s="40" t="s">
        <v>692</v>
      </c>
    </row>
    <row r="199" spans="1:5" ht="12.75">
      <c r="A199" t="s">
        <v>59</v>
      </c>
      <c r="E199" s="39" t="s">
        <v>114</v>
      </c>
    </row>
    <row r="200" spans="1:16" ht="12.75">
      <c r="A200" t="s">
        <v>49</v>
      </c>
      <c s="34" t="s">
        <v>300</v>
      </c>
      <c s="34" t="s">
        <v>249</v>
      </c>
      <c s="35" t="s">
        <v>47</v>
      </c>
      <c s="6" t="s">
        <v>250</v>
      </c>
      <c s="36" t="s">
        <v>251</v>
      </c>
      <c s="37">
        <v>83.25</v>
      </c>
      <c s="36">
        <v>1</v>
      </c>
      <c s="36">
        <f>ROUND(G200*H200,6)</f>
      </c>
      <c r="L200" s="38">
        <v>0</v>
      </c>
      <c s="32">
        <f>ROUND(ROUND(L200,2)*ROUND(G200,3),2)</f>
      </c>
      <c s="36" t="s">
        <v>112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51">
      <c r="A202" s="35" t="s">
        <v>57</v>
      </c>
      <c r="E202" s="40" t="s">
        <v>693</v>
      </c>
    </row>
    <row r="203" spans="1:5" ht="12.75">
      <c r="A203" t="s">
        <v>59</v>
      </c>
      <c r="E203" s="39" t="s">
        <v>114</v>
      </c>
    </row>
    <row r="204" spans="1:16" ht="25.5">
      <c r="A204" t="s">
        <v>49</v>
      </c>
      <c s="34" t="s">
        <v>304</v>
      </c>
      <c s="34" t="s">
        <v>254</v>
      </c>
      <c s="35" t="s">
        <v>47</v>
      </c>
      <c s="6" t="s">
        <v>369</v>
      </c>
      <c s="36" t="s">
        <v>124</v>
      </c>
      <c s="37">
        <v>15.66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112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25.5">
      <c r="A206" s="35" t="s">
        <v>57</v>
      </c>
      <c r="E206" s="40" t="s">
        <v>694</v>
      </c>
    </row>
    <row r="207" spans="1:5" ht="12.75">
      <c r="A207" t="s">
        <v>59</v>
      </c>
      <c r="E207" s="39" t="s">
        <v>114</v>
      </c>
    </row>
    <row r="208" spans="1:16" ht="25.5">
      <c r="A208" t="s">
        <v>49</v>
      </c>
      <c s="34" t="s">
        <v>377</v>
      </c>
      <c s="34" t="s">
        <v>258</v>
      </c>
      <c s="35" t="s">
        <v>47</v>
      </c>
      <c s="6" t="s">
        <v>259</v>
      </c>
      <c s="36" t="s">
        <v>159</v>
      </c>
      <c s="37">
        <v>170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112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25.5">
      <c r="A210" s="35" t="s">
        <v>57</v>
      </c>
      <c r="E210" s="40" t="s">
        <v>695</v>
      </c>
    </row>
    <row r="211" spans="1:5" ht="12.75">
      <c r="A211" t="s">
        <v>59</v>
      </c>
      <c r="E211" s="39" t="s">
        <v>114</v>
      </c>
    </row>
    <row r="212" spans="1:16" ht="12.75">
      <c r="A212" t="s">
        <v>49</v>
      </c>
      <c s="34" t="s">
        <v>378</v>
      </c>
      <c s="34" t="s">
        <v>262</v>
      </c>
      <c s="35" t="s">
        <v>47</v>
      </c>
      <c s="6" t="s">
        <v>263</v>
      </c>
      <c s="36" t="s">
        <v>159</v>
      </c>
      <c s="37">
        <v>37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112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12.75">
      <c r="A214" s="35" t="s">
        <v>57</v>
      </c>
      <c r="E214" s="40" t="s">
        <v>696</v>
      </c>
    </row>
    <row r="215" spans="1:5" ht="12.75">
      <c r="A215" t="s">
        <v>59</v>
      </c>
      <c r="E215" s="39" t="s">
        <v>114</v>
      </c>
    </row>
    <row r="216" spans="1:13" ht="12.75">
      <c r="A216" t="s">
        <v>46</v>
      </c>
      <c r="C216" s="31" t="s">
        <v>69</v>
      </c>
      <c r="E216" s="33" t="s">
        <v>265</v>
      </c>
      <c r="J216" s="32">
        <f>0</f>
      </c>
      <c s="32">
        <f>0</f>
      </c>
      <c s="32">
        <f>0+L217+L221+L225+L229+L233+L237+L241+L245+L249+L253</f>
      </c>
      <c s="32">
        <f>0+M217+M221+M225+M229+M233+M237+M241+M245+M249+M253</f>
      </c>
    </row>
    <row r="217" spans="1:16" ht="25.5">
      <c r="A217" t="s">
        <v>49</v>
      </c>
      <c s="34" t="s">
        <v>379</v>
      </c>
      <c s="34" t="s">
        <v>267</v>
      </c>
      <c s="35" t="s">
        <v>47</v>
      </c>
      <c s="6" t="s">
        <v>268</v>
      </c>
      <c s="36" t="s">
        <v>90</v>
      </c>
      <c s="37">
        <v>2640</v>
      </c>
      <c s="36">
        <v>0.00014</v>
      </c>
      <c s="36">
        <f>ROUND(G217*H217,6)</f>
      </c>
      <c r="L217" s="38">
        <v>0</v>
      </c>
      <c s="32">
        <f>ROUND(ROUND(L217,2)*ROUND(G217,3),2)</f>
      </c>
      <c s="36" t="s">
        <v>112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25.5">
      <c r="A219" s="35" t="s">
        <v>57</v>
      </c>
      <c r="E219" s="40" t="s">
        <v>697</v>
      </c>
    </row>
    <row r="220" spans="1:5" ht="12.75">
      <c r="A220" t="s">
        <v>59</v>
      </c>
      <c r="E220" s="39" t="s">
        <v>114</v>
      </c>
    </row>
    <row r="221" spans="1:16" ht="12.75">
      <c r="A221" t="s">
        <v>49</v>
      </c>
      <c s="34" t="s">
        <v>496</v>
      </c>
      <c s="34" t="s">
        <v>271</v>
      </c>
      <c s="35" t="s">
        <v>47</v>
      </c>
      <c s="6" t="s">
        <v>272</v>
      </c>
      <c s="36" t="s">
        <v>90</v>
      </c>
      <c s="37">
        <v>3168</v>
      </c>
      <c s="36">
        <v>0.00028</v>
      </c>
      <c s="36">
        <f>ROUND(G221*H221,6)</f>
      </c>
      <c r="L221" s="38">
        <v>0</v>
      </c>
      <c s="32">
        <f>ROUND(ROUND(L221,2)*ROUND(G221,3),2)</f>
      </c>
      <c s="36" t="s">
        <v>112</v>
      </c>
      <c>
        <f>(M221*21)/100</f>
      </c>
      <c t="s">
        <v>27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57</v>
      </c>
      <c r="E223" s="40" t="s">
        <v>698</v>
      </c>
    </row>
    <row r="224" spans="1:5" ht="12.75">
      <c r="A224" t="s">
        <v>59</v>
      </c>
      <c r="E224" s="39" t="s">
        <v>114</v>
      </c>
    </row>
    <row r="225" spans="1:16" ht="25.5">
      <c r="A225" t="s">
        <v>49</v>
      </c>
      <c s="34" t="s">
        <v>498</v>
      </c>
      <c s="34" t="s">
        <v>275</v>
      </c>
      <c s="35" t="s">
        <v>47</v>
      </c>
      <c s="6" t="s">
        <v>276</v>
      </c>
      <c s="36" t="s">
        <v>90</v>
      </c>
      <c s="37">
        <v>2640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112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277</v>
      </c>
    </row>
    <row r="228" spans="1:5" ht="12.75">
      <c r="A228" t="s">
        <v>59</v>
      </c>
      <c r="E228" s="39" t="s">
        <v>114</v>
      </c>
    </row>
    <row r="229" spans="1:16" ht="12.75">
      <c r="A229" t="s">
        <v>49</v>
      </c>
      <c s="34" t="s">
        <v>499</v>
      </c>
      <c s="34" t="s">
        <v>279</v>
      </c>
      <c s="35" t="s">
        <v>47</v>
      </c>
      <c s="6" t="s">
        <v>280</v>
      </c>
      <c s="36" t="s">
        <v>251</v>
      </c>
      <c s="37">
        <v>18.252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112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281</v>
      </c>
    </row>
    <row r="232" spans="1:5" ht="12.75">
      <c r="A232" t="s">
        <v>59</v>
      </c>
      <c r="E232" s="39" t="s">
        <v>114</v>
      </c>
    </row>
    <row r="233" spans="1:16" ht="25.5">
      <c r="A233" t="s">
        <v>49</v>
      </c>
      <c s="34" t="s">
        <v>500</v>
      </c>
      <c s="34" t="s">
        <v>699</v>
      </c>
      <c s="35" t="s">
        <v>47</v>
      </c>
      <c s="6" t="s">
        <v>700</v>
      </c>
      <c s="36" t="s">
        <v>251</v>
      </c>
      <c s="37">
        <v>831.575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112</v>
      </c>
      <c>
        <f>(M233*21)/100</f>
      </c>
      <c t="s">
        <v>27</v>
      </c>
    </row>
    <row r="234" spans="1:5" ht="12.75">
      <c r="A234" s="35" t="s">
        <v>55</v>
      </c>
      <c r="E234" s="39" t="s">
        <v>51</v>
      </c>
    </row>
    <row r="235" spans="1:5" ht="25.5">
      <c r="A235" s="35" t="s">
        <v>57</v>
      </c>
      <c r="E235" s="40" t="s">
        <v>701</v>
      </c>
    </row>
    <row r="236" spans="1:5" ht="12.75">
      <c r="A236" t="s">
        <v>59</v>
      </c>
      <c r="E236" s="39" t="s">
        <v>114</v>
      </c>
    </row>
    <row r="237" spans="1:16" ht="25.5">
      <c r="A237" t="s">
        <v>49</v>
      </c>
      <c s="34" t="s">
        <v>502</v>
      </c>
      <c s="34" t="s">
        <v>291</v>
      </c>
      <c s="35" t="s">
        <v>47</v>
      </c>
      <c s="6" t="s">
        <v>366</v>
      </c>
      <c s="36" t="s">
        <v>124</v>
      </c>
      <c s="37">
        <v>475.186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112</v>
      </c>
      <c>
        <f>(M237*21)/100</f>
      </c>
      <c t="s">
        <v>27</v>
      </c>
    </row>
    <row r="238" spans="1:5" ht="12.75">
      <c r="A238" s="35" t="s">
        <v>55</v>
      </c>
      <c r="E238" s="39" t="s">
        <v>51</v>
      </c>
    </row>
    <row r="239" spans="1:5" ht="25.5">
      <c r="A239" s="35" t="s">
        <v>57</v>
      </c>
      <c r="E239" s="40" t="s">
        <v>293</v>
      </c>
    </row>
    <row r="240" spans="1:5" ht="12.75">
      <c r="A240" t="s">
        <v>59</v>
      </c>
      <c r="E240" s="39" t="s">
        <v>114</v>
      </c>
    </row>
    <row r="241" spans="1:16" ht="25.5">
      <c r="A241" t="s">
        <v>49</v>
      </c>
      <c s="34" t="s">
        <v>503</v>
      </c>
      <c s="34" t="s">
        <v>295</v>
      </c>
      <c s="35" t="s">
        <v>47</v>
      </c>
      <c s="6" t="s">
        <v>296</v>
      </c>
      <c s="36" t="s">
        <v>124</v>
      </c>
      <c s="37">
        <v>96.278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112</v>
      </c>
      <c>
        <f>(M241*21)/100</f>
      </c>
      <c t="s">
        <v>27</v>
      </c>
    </row>
    <row r="242" spans="1:5" ht="12.75">
      <c r="A242" s="35" t="s">
        <v>55</v>
      </c>
      <c r="E242" s="39" t="s">
        <v>51</v>
      </c>
    </row>
    <row r="243" spans="1:5" ht="25.5">
      <c r="A243" s="35" t="s">
        <v>57</v>
      </c>
      <c r="E243" s="40" t="s">
        <v>376</v>
      </c>
    </row>
    <row r="244" spans="1:5" ht="12.75">
      <c r="A244" t="s">
        <v>59</v>
      </c>
      <c r="E244" s="39" t="s">
        <v>114</v>
      </c>
    </row>
    <row r="245" spans="1:16" ht="25.5">
      <c r="A245" t="s">
        <v>49</v>
      </c>
      <c s="34" t="s">
        <v>504</v>
      </c>
      <c s="34" t="s">
        <v>291</v>
      </c>
      <c s="35" t="s">
        <v>27</v>
      </c>
      <c s="6" t="s">
        <v>366</v>
      </c>
      <c s="36" t="s">
        <v>124</v>
      </c>
      <c s="37">
        <v>107.331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112</v>
      </c>
      <c>
        <f>(M245*21)/100</f>
      </c>
      <c t="s">
        <v>27</v>
      </c>
    </row>
    <row r="246" spans="1:5" ht="12.75">
      <c r="A246" s="35" t="s">
        <v>55</v>
      </c>
      <c r="E246" s="39" t="s">
        <v>51</v>
      </c>
    </row>
    <row r="247" spans="1:5" ht="25.5">
      <c r="A247" s="35" t="s">
        <v>57</v>
      </c>
      <c r="E247" s="40" t="s">
        <v>299</v>
      </c>
    </row>
    <row r="248" spans="1:5" ht="12.75">
      <c r="A248" t="s">
        <v>59</v>
      </c>
      <c r="E248" s="39" t="s">
        <v>114</v>
      </c>
    </row>
    <row r="249" spans="1:16" ht="12.75">
      <c r="A249" t="s">
        <v>49</v>
      </c>
      <c s="34" t="s">
        <v>505</v>
      </c>
      <c s="34" t="s">
        <v>301</v>
      </c>
      <c s="35" t="s">
        <v>47</v>
      </c>
      <c s="6" t="s">
        <v>302</v>
      </c>
      <c s="36" t="s">
        <v>124</v>
      </c>
      <c s="37">
        <v>96.278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112</v>
      </c>
      <c>
        <f>(M249*21)/100</f>
      </c>
      <c t="s">
        <v>27</v>
      </c>
    </row>
    <row r="250" spans="1:5" ht="12.75">
      <c r="A250" s="35" t="s">
        <v>55</v>
      </c>
      <c r="E250" s="39" t="s">
        <v>51</v>
      </c>
    </row>
    <row r="251" spans="1:5" ht="12.75">
      <c r="A251" s="35" t="s">
        <v>57</v>
      </c>
      <c r="E251" s="40" t="s">
        <v>303</v>
      </c>
    </row>
    <row r="252" spans="1:5" ht="12.75">
      <c r="A252" t="s">
        <v>59</v>
      </c>
      <c r="E252" s="39" t="s">
        <v>114</v>
      </c>
    </row>
    <row r="253" spans="1:16" ht="25.5">
      <c r="A253" t="s">
        <v>49</v>
      </c>
      <c s="34" t="s">
        <v>506</v>
      </c>
      <c s="34" t="s">
        <v>305</v>
      </c>
      <c s="35" t="s">
        <v>47</v>
      </c>
      <c s="6" t="s">
        <v>306</v>
      </c>
      <c s="36" t="s">
        <v>251</v>
      </c>
      <c s="37">
        <v>187.743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112</v>
      </c>
      <c>
        <f>(M253*21)/100</f>
      </c>
      <c t="s">
        <v>27</v>
      </c>
    </row>
    <row r="254" spans="1:5" ht="12.75">
      <c r="A254" s="35" t="s">
        <v>55</v>
      </c>
      <c r="E254" s="39" t="s">
        <v>51</v>
      </c>
    </row>
    <row r="255" spans="1:5" ht="12.75">
      <c r="A255" s="35" t="s">
        <v>57</v>
      </c>
      <c r="E255" s="40" t="s">
        <v>307</v>
      </c>
    </row>
    <row r="256" spans="1:5" ht="12.75">
      <c r="A256" t="s">
        <v>59</v>
      </c>
      <c r="E256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